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showInkAnnotation="0" autoCompressPictures="0"/>
  <mc:AlternateContent xmlns:mc="http://schemas.openxmlformats.org/markup-compatibility/2006">
    <mc:Choice Requires="x15">
      <x15ac:absPath xmlns:x15ac="http://schemas.microsoft.com/office/spreadsheetml/2010/11/ac" url="https://sjcphd1.sharepoint.com/Shared Documents/Board Meeting Documents/2021_11_17 REGULAR BOARD MEETING/Final Budget Docs/"/>
    </mc:Choice>
  </mc:AlternateContent>
  <xr:revisionPtr revIDLastSave="5225" documentId="8_{1882B6B3-827C-4A99-82C0-F782A8D5EEF7}" xr6:coauthVersionLast="47" xr6:coauthVersionMax="47" xr10:uidLastSave="{B02BF020-C834-495F-ABDB-2D0CA6D6B0FE}"/>
  <bookViews>
    <workbookView xWindow="-120" yWindow="-120" windowWidth="29040" windowHeight="15840" firstSheet="1" activeTab="4" xr2:uid="{97D564E4-C979-4244-9AB7-F690F5F7A21D}"/>
  </bookViews>
  <sheets>
    <sheet name="Debt Service Fund" sheetId="3" state="hidden" r:id="rId1"/>
    <sheet name="6511 M&amp;S vs Personnel" sheetId="13" r:id="rId2"/>
    <sheet name="6511 Income" sheetId="4" r:id="rId3"/>
    <sheet name="6511 Expenditures" sheetId="5" r:id="rId4"/>
    <sheet name="6512 Reserve Fund (Rev &amp; Exp)" sheetId="12" r:id="rId5"/>
    <sheet name="Facilities - Requests" sheetId="8" state="hidden" r:id="rId6"/>
    <sheet name="Fleet - Requests" sheetId="7" state="hidden" r:id="rId7"/>
    <sheet name="Operations Detail - Requests" sheetId="11"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4" i="5" l="1"/>
  <c r="F142" i="5"/>
  <c r="F137" i="5"/>
  <c r="F116" i="5"/>
  <c r="F113" i="5"/>
  <c r="F98" i="5"/>
  <c r="E46" i="13" s="1"/>
  <c r="F97" i="5"/>
  <c r="E45" i="13" s="1"/>
  <c r="E42" i="13"/>
  <c r="F21" i="5"/>
  <c r="F24" i="5"/>
  <c r="E8" i="13"/>
  <c r="E17" i="13"/>
  <c r="F17" i="5"/>
  <c r="E16" i="13" s="1"/>
  <c r="E208" i="13"/>
  <c r="E207" i="13"/>
  <c r="E209" i="13" s="1"/>
  <c r="E203" i="13"/>
  <c r="E204" i="13" s="1"/>
  <c r="E199" i="13"/>
  <c r="E198" i="13"/>
  <c r="E197" i="13"/>
  <c r="E196" i="13"/>
  <c r="E195" i="13"/>
  <c r="E191" i="13"/>
  <c r="E192" i="13" s="1"/>
  <c r="E187" i="13"/>
  <c r="E186" i="13"/>
  <c r="E185" i="13"/>
  <c r="E181" i="13"/>
  <c r="E182" i="13" s="1"/>
  <c r="E177" i="13"/>
  <c r="E176" i="13"/>
  <c r="E178" i="13" s="1"/>
  <c r="E173" i="13"/>
  <c r="E172" i="13"/>
  <c r="E171" i="13"/>
  <c r="E167" i="13"/>
  <c r="E168" i="13" s="1"/>
  <c r="E163" i="13"/>
  <c r="E162" i="13"/>
  <c r="E158" i="13"/>
  <c r="E159" i="13" s="1"/>
  <c r="E154" i="13"/>
  <c r="E153" i="13"/>
  <c r="E152" i="13"/>
  <c r="E148" i="13"/>
  <c r="E147" i="13"/>
  <c r="E149" i="13" s="1"/>
  <c r="E146" i="13"/>
  <c r="E142" i="13"/>
  <c r="E141" i="13"/>
  <c r="E140" i="13"/>
  <c r="E139" i="13"/>
  <c r="E138" i="13"/>
  <c r="E137" i="13"/>
  <c r="E136" i="13"/>
  <c r="E135" i="13"/>
  <c r="E134" i="13"/>
  <c r="E130" i="13"/>
  <c r="E129" i="13"/>
  <c r="E128" i="13"/>
  <c r="E125" i="13"/>
  <c r="E124" i="13"/>
  <c r="E120" i="13"/>
  <c r="E119" i="13"/>
  <c r="E118" i="13"/>
  <c r="E114" i="13"/>
  <c r="E113" i="13"/>
  <c r="E115" i="13" s="1"/>
  <c r="E112" i="13"/>
  <c r="E108" i="13"/>
  <c r="E107" i="13"/>
  <c r="E103" i="13"/>
  <c r="E102" i="13"/>
  <c r="E101" i="13"/>
  <c r="E97" i="13"/>
  <c r="E96" i="13"/>
  <c r="E95" i="13"/>
  <c r="E94" i="13"/>
  <c r="E90" i="13"/>
  <c r="E89" i="13"/>
  <c r="E88" i="13"/>
  <c r="E87" i="13"/>
  <c r="E86" i="13"/>
  <c r="E85" i="13"/>
  <c r="E81" i="13"/>
  <c r="E80" i="13"/>
  <c r="E79" i="13"/>
  <c r="E82" i="13" s="1"/>
  <c r="E70" i="13"/>
  <c r="E69" i="13"/>
  <c r="E68" i="13"/>
  <c r="E67" i="13"/>
  <c r="E66" i="13"/>
  <c r="E65" i="13"/>
  <c r="E64" i="13"/>
  <c r="E63" i="13"/>
  <c r="E62" i="13"/>
  <c r="E61" i="13"/>
  <c r="E60" i="13"/>
  <c r="E56" i="13"/>
  <c r="E55" i="13"/>
  <c r="E57" i="13" s="1"/>
  <c r="E54" i="13"/>
  <c r="E50" i="13"/>
  <c r="E49" i="13"/>
  <c r="E48" i="13"/>
  <c r="E44" i="13"/>
  <c r="E43" i="13"/>
  <c r="E35" i="13"/>
  <c r="E34" i="13"/>
  <c r="E33" i="13"/>
  <c r="E32" i="13"/>
  <c r="E31" i="13"/>
  <c r="E30" i="13"/>
  <c r="E26" i="13"/>
  <c r="E25" i="13"/>
  <c r="E24" i="13"/>
  <c r="E23" i="13"/>
  <c r="E22" i="13"/>
  <c r="E21" i="13"/>
  <c r="E20" i="13"/>
  <c r="E19" i="13"/>
  <c r="E18" i="13"/>
  <c r="E10" i="13"/>
  <c r="E9" i="13"/>
  <c r="E7" i="13"/>
  <c r="E6" i="13"/>
  <c r="E5" i="13"/>
  <c r="E15" i="12"/>
  <c r="E7" i="12"/>
  <c r="D15" i="12"/>
  <c r="F19" i="5" l="1"/>
  <c r="E14" i="13" s="1"/>
  <c r="E27" i="13" s="1"/>
  <c r="F20" i="5"/>
  <c r="E15" i="13" s="1"/>
  <c r="E36" i="13"/>
  <c r="E71" i="13"/>
  <c r="E104" i="13"/>
  <c r="E121" i="13"/>
  <c r="E143" i="13"/>
  <c r="E11" i="13"/>
  <c r="E164" i="13"/>
  <c r="E109" i="13"/>
  <c r="E98" i="13"/>
  <c r="E155" i="13"/>
  <c r="E188" i="13"/>
  <c r="E91" i="13"/>
  <c r="E200" i="13"/>
  <c r="E211" i="13" s="1"/>
  <c r="E131" i="13"/>
  <c r="F240" i="5"/>
  <c r="F243" i="5"/>
  <c r="F223" i="5"/>
  <c r="F220" i="5"/>
  <c r="F213" i="5"/>
  <c r="F207" i="5"/>
  <c r="F204" i="5"/>
  <c r="F201" i="5"/>
  <c r="F198" i="5"/>
  <c r="F193" i="5"/>
  <c r="F190" i="5"/>
  <c r="F187" i="5"/>
  <c r="F184" i="5"/>
  <c r="F181" i="5"/>
  <c r="F177" i="5"/>
  <c r="F172" i="5"/>
  <c r="F169" i="5"/>
  <c r="F163" i="5"/>
  <c r="F153" i="5"/>
  <c r="F132" i="5"/>
  <c r="F121" i="5"/>
  <c r="F104" i="5"/>
  <c r="F101" i="5"/>
  <c r="F99" i="5"/>
  <c r="F96" i="5"/>
  <c r="F89" i="5"/>
  <c r="F79" i="5"/>
  <c r="F70" i="5"/>
  <c r="F63" i="5"/>
  <c r="F58" i="5"/>
  <c r="F52" i="5"/>
  <c r="F44" i="5"/>
  <c r="F41" i="5"/>
  <c r="F9" i="5"/>
  <c r="I32" i="4"/>
  <c r="I31" i="4" s="1"/>
  <c r="F251" i="5" s="1"/>
  <c r="H32" i="4"/>
  <c r="H31" i="4" s="1"/>
  <c r="C226" i="5"/>
  <c r="C213" i="5"/>
  <c r="C204" i="5"/>
  <c r="C201" i="5"/>
  <c r="C198" i="5"/>
  <c r="C193" i="5"/>
  <c r="C184" i="5"/>
  <c r="C177" i="5"/>
  <c r="C153" i="5"/>
  <c r="C142" i="5"/>
  <c r="C132" i="5"/>
  <c r="C121" i="5"/>
  <c r="C79" i="5"/>
  <c r="C70" i="5"/>
  <c r="C63" i="5"/>
  <c r="C58" i="5"/>
  <c r="C44" i="5"/>
  <c r="F34" i="5" l="1"/>
  <c r="F91" i="5"/>
  <c r="E39" i="13" s="1"/>
  <c r="F93" i="5"/>
  <c r="E41" i="13" s="1"/>
  <c r="F92" i="5"/>
  <c r="E40" i="13" s="1"/>
  <c r="F158" i="5"/>
  <c r="F156" i="5"/>
  <c r="F155" i="5"/>
  <c r="F166" i="5" s="1"/>
  <c r="F256" i="5"/>
  <c r="C15" i="12"/>
  <c r="C7" i="12"/>
  <c r="D208" i="13"/>
  <c r="D203" i="13"/>
  <c r="D204" i="13" s="1"/>
  <c r="D199" i="13"/>
  <c r="D198" i="13"/>
  <c r="D197" i="13"/>
  <c r="D196" i="13"/>
  <c r="D195" i="13"/>
  <c r="D191" i="13"/>
  <c r="D192" i="13" s="1"/>
  <c r="D187" i="13"/>
  <c r="D186" i="13"/>
  <c r="D185" i="13"/>
  <c r="D181" i="13"/>
  <c r="D182" i="13" s="1"/>
  <c r="D177" i="13"/>
  <c r="D176" i="13"/>
  <c r="D172" i="13"/>
  <c r="D171" i="13"/>
  <c r="D167" i="13"/>
  <c r="D168" i="13" s="1"/>
  <c r="D163" i="13"/>
  <c r="D162" i="13"/>
  <c r="D158" i="13"/>
  <c r="D159" i="13" s="1"/>
  <c r="D154" i="13"/>
  <c r="D153" i="13"/>
  <c r="D152" i="13"/>
  <c r="D148" i="13"/>
  <c r="D147" i="13"/>
  <c r="D146" i="13"/>
  <c r="D142" i="13"/>
  <c r="D141" i="13"/>
  <c r="D140" i="13"/>
  <c r="D139" i="13"/>
  <c r="D138" i="13"/>
  <c r="D137" i="13"/>
  <c r="D136" i="13"/>
  <c r="D135" i="13"/>
  <c r="D134" i="13"/>
  <c r="D130" i="13"/>
  <c r="D129" i="13"/>
  <c r="D128" i="13"/>
  <c r="D124" i="13"/>
  <c r="D125" i="13" s="1"/>
  <c r="D120" i="13"/>
  <c r="D119" i="13"/>
  <c r="D118" i="13"/>
  <c r="D114" i="13"/>
  <c r="D113" i="13"/>
  <c r="D112" i="13"/>
  <c r="D108" i="13"/>
  <c r="D107" i="13"/>
  <c r="D103" i="13"/>
  <c r="D102" i="13"/>
  <c r="D101" i="13"/>
  <c r="D97" i="13"/>
  <c r="D96" i="13"/>
  <c r="D95" i="13"/>
  <c r="D94" i="13"/>
  <c r="D90" i="13"/>
  <c r="D89" i="13"/>
  <c r="D88" i="13"/>
  <c r="D87" i="13"/>
  <c r="D86" i="13"/>
  <c r="D85" i="13"/>
  <c r="D81" i="13"/>
  <c r="D80" i="13"/>
  <c r="D79" i="13"/>
  <c r="D70" i="13"/>
  <c r="D69" i="13"/>
  <c r="D68" i="13"/>
  <c r="D67" i="13"/>
  <c r="D66" i="13"/>
  <c r="D65" i="13"/>
  <c r="D64" i="13"/>
  <c r="D63" i="13"/>
  <c r="D62" i="13"/>
  <c r="D61" i="13"/>
  <c r="D60" i="13"/>
  <c r="D56" i="13"/>
  <c r="D55" i="13"/>
  <c r="D54" i="13"/>
  <c r="D50" i="13"/>
  <c r="D49" i="13"/>
  <c r="D48" i="13"/>
  <c r="D46" i="13"/>
  <c r="D45" i="13"/>
  <c r="D44" i="13"/>
  <c r="D43" i="13"/>
  <c r="D42" i="13"/>
  <c r="D41" i="13"/>
  <c r="D40" i="13"/>
  <c r="D39" i="13"/>
  <c r="D35" i="13"/>
  <c r="D34" i="13"/>
  <c r="D33" i="13"/>
  <c r="D32" i="13"/>
  <c r="D31" i="13"/>
  <c r="D30" i="13"/>
  <c r="D26" i="13"/>
  <c r="D25" i="13"/>
  <c r="D24" i="13"/>
  <c r="D23" i="13"/>
  <c r="D22" i="13"/>
  <c r="D21" i="13"/>
  <c r="D20" i="13"/>
  <c r="D19" i="13"/>
  <c r="D18" i="13"/>
  <c r="D17" i="13"/>
  <c r="D16" i="13"/>
  <c r="D15" i="13"/>
  <c r="D14" i="13"/>
  <c r="D10" i="13"/>
  <c r="D9" i="13"/>
  <c r="D8" i="13"/>
  <c r="D7" i="13"/>
  <c r="D6" i="13"/>
  <c r="D5" i="13"/>
  <c r="C9" i="5"/>
  <c r="C240" i="5"/>
  <c r="C116" i="5"/>
  <c r="E51" i="13" l="1"/>
  <c r="E73" i="13" s="1"/>
  <c r="F246" i="5"/>
  <c r="F257" i="5" s="1"/>
  <c r="F258" i="5" s="1"/>
  <c r="F105" i="5"/>
  <c r="D104" i="13"/>
  <c r="D109" i="13"/>
  <c r="D57" i="13"/>
  <c r="D121" i="13"/>
  <c r="D149" i="13"/>
  <c r="D115" i="13"/>
  <c r="D36" i="13"/>
  <c r="D98" i="13"/>
  <c r="D200" i="13"/>
  <c r="D27" i="13"/>
  <c r="D82" i="13"/>
  <c r="D173" i="13"/>
  <c r="D91" i="13"/>
  <c r="D155" i="13"/>
  <c r="D71" i="13"/>
  <c r="D131" i="13"/>
  <c r="D178" i="13"/>
  <c r="D143" i="13"/>
  <c r="D188" i="13"/>
  <c r="D51" i="13"/>
  <c r="D164" i="13"/>
  <c r="D11" i="13"/>
  <c r="E9" i="5"/>
  <c r="E243" i="5"/>
  <c r="E240" i="5"/>
  <c r="E232" i="5"/>
  <c r="E229" i="5"/>
  <c r="E226" i="5"/>
  <c r="D207" i="13" s="1"/>
  <c r="D209" i="13" s="1"/>
  <c r="E223" i="5"/>
  <c r="E220" i="5"/>
  <c r="E216" i="5"/>
  <c r="E213" i="5"/>
  <c r="E207" i="5"/>
  <c r="E204" i="5"/>
  <c r="E201" i="5"/>
  <c r="E198" i="5"/>
  <c r="E193" i="5"/>
  <c r="E190" i="5"/>
  <c r="E187" i="5"/>
  <c r="E184" i="5"/>
  <c r="E181" i="5"/>
  <c r="E177" i="5"/>
  <c r="E172" i="5"/>
  <c r="E169" i="5"/>
  <c r="E166" i="5"/>
  <c r="E153" i="5"/>
  <c r="E145" i="5"/>
  <c r="E142" i="5"/>
  <c r="E137" i="5"/>
  <c r="E132" i="5"/>
  <c r="E121" i="5"/>
  <c r="E116" i="5"/>
  <c r="E113" i="5"/>
  <c r="E105" i="5"/>
  <c r="E89" i="5"/>
  <c r="E79" i="5"/>
  <c r="E70" i="5"/>
  <c r="E63" i="5"/>
  <c r="E58" i="5"/>
  <c r="E52" i="5"/>
  <c r="E44" i="5"/>
  <c r="E41" i="5"/>
  <c r="E34" i="5"/>
  <c r="E17" i="5"/>
  <c r="C17" i="5"/>
  <c r="C246" i="5" s="1"/>
  <c r="C245" i="5" s="1"/>
  <c r="F32" i="4"/>
  <c r="F31" i="4" s="1"/>
  <c r="F245" i="5" l="1"/>
  <c r="F252" i="5" s="1"/>
  <c r="F253" i="5" s="1"/>
  <c r="E251" i="5"/>
  <c r="E256" i="5"/>
  <c r="D211" i="13"/>
  <c r="D73" i="13"/>
  <c r="E246" i="5"/>
  <c r="E245" i="5" l="1"/>
  <c r="E252" i="5" s="1"/>
  <c r="E253" i="5" s="1"/>
  <c r="E257" i="5"/>
  <c r="E258" i="5" s="1"/>
  <c r="E23" i="4" l="1"/>
  <c r="E11" i="4"/>
  <c r="D23" i="4" l="1"/>
  <c r="D11" i="4"/>
  <c r="C11" i="4"/>
  <c r="D39" i="8"/>
  <c r="D13" i="11"/>
  <c r="D7" i="11"/>
  <c r="D7" i="8"/>
  <c r="D7" i="7"/>
  <c r="C17" i="3"/>
  <c r="C23" i="3"/>
  <c r="D13" i="7"/>
  <c r="I23" i="3"/>
  <c r="I17" i="3"/>
  <c r="I25" i="3"/>
  <c r="I27" i="3"/>
  <c r="H23" i="3"/>
  <c r="G23" i="3"/>
  <c r="E23" i="3"/>
  <c r="F23" i="3"/>
  <c r="D23" i="3"/>
  <c r="E42" i="4"/>
  <c r="D42" i="4"/>
  <c r="C42" i="4"/>
  <c r="H17" i="3"/>
  <c r="H25" i="3"/>
  <c r="G17" i="3"/>
  <c r="G25" i="3"/>
  <c r="F17" i="3"/>
  <c r="F25" i="3"/>
  <c r="E17" i="3"/>
  <c r="E25" i="3"/>
  <c r="E27" i="3"/>
  <c r="D17" i="3"/>
  <c r="D25" i="3"/>
  <c r="C25" i="3"/>
  <c r="C27" i="3"/>
  <c r="C29" i="3"/>
  <c r="G27" i="3"/>
  <c r="G29" i="3"/>
  <c r="D27" i="3"/>
  <c r="D29" i="3"/>
  <c r="H27" i="3"/>
  <c r="H29" i="3"/>
  <c r="F27" i="3"/>
  <c r="E29" i="3"/>
  <c r="F29" i="3"/>
  <c r="I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A206" authorId="0" shapeId="0" xr:uid="{2DEFED6E-457C-40BF-8EC5-2711BECB4E8D}">
      <text>
        <r>
          <rPr>
            <b/>
            <sz val="9"/>
            <color indexed="81"/>
            <rFont val="Tahoma"/>
            <family val="2"/>
          </rPr>
          <t>Nathan Butler:</t>
        </r>
        <r>
          <rPr>
            <sz val="9"/>
            <color indexed="81"/>
            <rFont val="Tahoma"/>
            <family val="2"/>
          </rPr>
          <t xml:space="preserve">
In 2020, Capital Investment was seperated from the M&amp;S Spreadsheet, so the totals don't match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H4" authorId="0" shapeId="0" xr:uid="{88EDC211-6547-4696-B62A-5AE717556415}">
      <text>
        <r>
          <rPr>
            <b/>
            <sz val="9"/>
            <color indexed="81"/>
            <rFont val="Tahoma"/>
            <family val="2"/>
          </rPr>
          <t>Nathan Butler:</t>
        </r>
        <r>
          <rPr>
            <sz val="9"/>
            <color indexed="81"/>
            <rFont val="Tahoma"/>
            <family val="2"/>
          </rPr>
          <t xml:space="preserve">
Includes $343,000 investments </t>
        </r>
      </text>
    </comment>
    <comment ref="I5" authorId="0" shapeId="0" xr:uid="{7495A85A-FE17-4314-AEFB-DF90C4B28B7C}">
      <text>
        <r>
          <rPr>
            <b/>
            <sz val="9"/>
            <color indexed="81"/>
            <rFont val="Tahoma"/>
            <family val="2"/>
          </rPr>
          <t>Nathan Butler:</t>
        </r>
        <r>
          <rPr>
            <sz val="9"/>
            <color indexed="81"/>
            <rFont val="Tahoma"/>
            <family val="2"/>
          </rPr>
          <t xml:space="preserve">
Based on updated assessor's numbers 11/2021. Very close to original estimate.  </t>
        </r>
      </text>
    </comment>
    <comment ref="H6" authorId="0" shapeId="0" xr:uid="{BAF1A42D-C353-4173-A5D9-5B24FA4F10BC}">
      <text>
        <r>
          <rPr>
            <b/>
            <sz val="9"/>
            <color indexed="81"/>
            <rFont val="Tahoma"/>
            <family val="2"/>
          </rPr>
          <t>Nathan Butler:</t>
        </r>
        <r>
          <rPr>
            <sz val="9"/>
            <color indexed="81"/>
            <rFont val="Tahoma"/>
            <family val="2"/>
          </rPr>
          <t xml:space="preserve">
No additional funding</t>
        </r>
      </text>
    </comment>
    <comment ref="F7" authorId="0" shapeId="0" xr:uid="{109B2106-68A4-4F15-9453-5E9F3798ABDD}">
      <text>
        <r>
          <rPr>
            <b/>
            <sz val="9"/>
            <color indexed="81"/>
            <rFont val="Tahoma"/>
            <family val="2"/>
          </rPr>
          <t>Nathan Butler:</t>
        </r>
        <r>
          <rPr>
            <sz val="9"/>
            <color indexed="81"/>
            <rFont val="Tahoma"/>
            <family val="2"/>
          </rPr>
          <t xml:space="preserve">
We will have to pay some of this back </t>
        </r>
      </text>
    </comment>
    <comment ref="G7" authorId="0" shapeId="0" xr:uid="{83E6C766-7C59-4BFA-B3D5-C1879125A7F6}">
      <text>
        <r>
          <rPr>
            <b/>
            <sz val="9"/>
            <color indexed="81"/>
            <rFont val="Tahoma"/>
            <family val="2"/>
          </rPr>
          <t>Nathan Butler:</t>
        </r>
        <r>
          <rPr>
            <sz val="9"/>
            <color indexed="81"/>
            <rFont val="Tahoma"/>
            <family val="2"/>
          </rPr>
          <t xml:space="preserve">
Due to the backpay issues resulting from the 2019 miscalculation, we elected to receive a lump sum at the end of the year. This should prevent having to pay anything back, but it also makes it harder to predict the GEMT revenue. This is approximately what we got for 2020 after the anticipated refund to GEMT. Our ambulance service fees are very close to 2020, so this seems a reasonable assumption</t>
        </r>
      </text>
    </comment>
    <comment ref="H7" authorId="0" shapeId="0" xr:uid="{DBF10854-211A-4B2C-BA9D-A45406BEC287}">
      <text>
        <r>
          <rPr>
            <b/>
            <sz val="9"/>
            <color indexed="81"/>
            <rFont val="Tahoma"/>
            <family val="2"/>
          </rPr>
          <t>Nathan Butler:</t>
        </r>
        <r>
          <rPr>
            <sz val="9"/>
            <color indexed="81"/>
            <rFont val="Tahoma"/>
            <family val="2"/>
          </rPr>
          <t xml:space="preserve">
GEMT is complicated. 
First, GEMT money is billed based on a fiscal year. FY 2020 went from 7/1/19 to 6/30/2020; FY 2021 went from 7/1/20 to 6/30/21. That means that we receive money or owe money in the Spring. 
The fiscal year ends in June, the final cost report for the time period is submitted in November, and payment comes the following spring (one year delay from the end of the fiscal year). 
Second, we can't really predict the number of Medicaid patients. Some years we have had a lot, now we have many fewer. 
Third, we can opt to receive payments through the year based on an "interim assessment" based on past years. It is easy to get in trouble over this though, as we have, when past administration calculated it wrong. 
We opted to stop collecting payments in November 2020 (which fell partway through FY 2021). I am told we have likely already collected 2/3 of the expected revenue for that fiscal year, since from the start of the fiscal year 2021 in July 2020 through November 2020 we collected at too high a rate. The revenue from this period wiill arrive in spring of 2022, after filing our November 2021 report for the FY 2021 (which just ended on June 30, 2021). 
The money that would be reported in the 2021 budget would be from FY 2020, and we owed $82,000 rather than receiving income. Therefore, FOR THIS 2021 BUDGET WE HAVE $0 IN REVENUE FROM GEMT for FY 2021, which again, ended June 30, 2021. 
However, we are now on track going forward, as FY 2022 is just starting and covers the first six months of the year. We are now collecting an interim rate of $1,000, and should expect money for the last six months of the calendar year, which will be paid to us when the patient is billed (a several month lag). In calendar year 2023 we will receive the remaining revenue for FY 2022, as we will likely ultumately receive more than $1,000 per patient. 
We have had 49 Medicaid patients just from January to May 2021, low volume months.  
Therefore, I estimate that we will generate $1000 per Medicaid patient, with payments starting to come in during the fall and landing on the 2021 calendar year budget. We should capture at least 4 months of this revenue, but for the summer - so we should estimate about $60,000 on our calendar year budget in interim payments. 
--- Lastly --
Planning for calendar year 2022, we will continue to receive the interim payments of $1,000 per patient, but we should receive more lump sum money in spring 2022 (for FYI 2021: ends June 2021, submitted in Nov 2021, then paid in Spring 2022). We should receive the remaining approx 1/3 of what we are owed. 
This works out, roughy, to $110,000 between interim payments and the lump sum for FY 2021 - but again, with so many moving parts, it's very hard to estimate.)</t>
        </r>
      </text>
    </comment>
    <comment ref="I7" authorId="0" shapeId="0" xr:uid="{07F05221-D057-470F-8BF3-2569F1A861BA}">
      <text>
        <r>
          <rPr>
            <b/>
            <sz val="9"/>
            <color indexed="81"/>
            <rFont val="Tahoma"/>
            <family val="2"/>
          </rPr>
          <t>Nathan Butler:</t>
        </r>
        <r>
          <rPr>
            <sz val="9"/>
            <color indexed="81"/>
            <rFont val="Tahoma"/>
            <family val="2"/>
          </rPr>
          <t xml:space="preserve">
First, GEMT money is billed based on a fiscal year. FY 2020 went from 7/1/19 to 6/30/2020; FY 2021 went from 7/1/20 to 6/30/21. That means that we receive money or owe money in the Spring. 
The fiscal year ends in June, the final cost report for the time period is submitted in November, and payment comes the following spring (one year delay from the end of the fiscal year). 
Second, we can't really predict the number of Medicaid patients. Some years we have had a lot, now we have many fewer. 
Third, we can opt to receive payments through the year based on an "interim assessment" based on past years. It is easy to get in trouble over this though, as we have, when past administration calculated it wrong. 
We opted to stop collecting payments in November 2020 (which fell partway through FY 2021). I am told we have likely already collected 2/3 of the expected revenue for that fiscal year, since from the start of the fiscal year 2021 in July 2020 through November 2020 we collected at too high a rate. The revenue from this period wiill arrive in spring of 2022, after filing our November 2021 report for the FY 2021 (which just ended on June 30, 2021). 
The money that would be reported in the 2021 budget would be from FY 2020, and we owed $82,000 rather than receiving income. Therefore, FOR THIS 2021 BUDGET WE HAVE $0 IN REVENUE FROM GEMT for FY 2021, which again, ended June 30, 2021. 
However, we are now on track going forward, as FY 2022 is just starting and covers the first six months of the year. We are now collecting an interim rate of $1,000, and should expect money for the last six months of the calendar year, which will be paid to us when the patient is billed (a several month lag). In calendar year 2023 we will receive the remaining revenue for FY 2022, as we will likely ultumately receive more than $1,000 per patient. 
We have had 49 Medicaid patients just from January to May 2021, low volume months.  
Therefore, I estimate that we will generate $1000 per Medicaid patient, with payments starting to come in during the fall and landing on the 2021 calendar year budget. We should capture at least 4 months of this revenue, but for the summer - so we should estimate about $60,000 on our calendar year budget in interim payments. 
--- Lastly --
</t>
        </r>
        <r>
          <rPr>
            <b/>
            <sz val="9"/>
            <color indexed="81"/>
            <rFont val="Tahoma"/>
            <family val="2"/>
          </rPr>
          <t>Planning for</t>
        </r>
        <r>
          <rPr>
            <sz val="9"/>
            <color indexed="81"/>
            <rFont val="Tahoma"/>
            <family val="2"/>
          </rPr>
          <t xml:space="preserve"> </t>
        </r>
        <r>
          <rPr>
            <b/>
            <sz val="9"/>
            <color indexed="81"/>
            <rFont val="Tahoma"/>
            <family val="2"/>
          </rPr>
          <t>calendar year 2022</t>
        </r>
        <r>
          <rPr>
            <sz val="9"/>
            <color indexed="81"/>
            <rFont val="Tahoma"/>
            <family val="2"/>
          </rPr>
          <t>, we will continue to receive the interim payments of $1,000 per patient, but we should receive more lump sum money in spring 2022 (for FYI 2021: ends June 2021, submitted in Nov 2021, then paid in Spring 2022). We should receive the remaining approx 1/3 of what we are owed. 
This works out, roughy, to $110,000 between interim payments and the lump sum for FY 2021 - but again, with so many moving parts, it's very hard to estimate.)</t>
        </r>
      </text>
    </comment>
    <comment ref="I8" authorId="0" shapeId="0" xr:uid="{CB99056A-5E0E-4989-9248-470DFDF715FB}">
      <text>
        <r>
          <rPr>
            <b/>
            <sz val="9"/>
            <color indexed="81"/>
            <rFont val="Tahoma"/>
            <family val="2"/>
          </rPr>
          <t>Nathan Butler:</t>
        </r>
        <r>
          <rPr>
            <sz val="9"/>
            <color indexed="81"/>
            <rFont val="Tahoma"/>
            <family val="2"/>
          </rPr>
          <t xml:space="preserve">
2022 is currently the last year for CP funding. They are working on making a case for long-term renewal. </t>
        </r>
      </text>
    </comment>
    <comment ref="H13" authorId="0" shapeId="0" xr:uid="{581A2A6F-BACC-4058-8072-84B71AE9D183}">
      <text>
        <r>
          <rPr>
            <b/>
            <sz val="9"/>
            <color indexed="81"/>
            <rFont val="Tahoma"/>
            <family val="2"/>
          </rPr>
          <t>Nathan Butler:</t>
        </r>
        <r>
          <rPr>
            <sz val="9"/>
            <color indexed="81"/>
            <rFont val="Tahoma"/>
            <family val="2"/>
          </rPr>
          <t xml:space="preserve">
Includes about $5,000 for mass vax with the county, as well as outreach programs generally (which are generally net 0 cost, with a corresponding expenditure) </t>
        </r>
      </text>
    </comment>
    <comment ref="I13" authorId="0" shapeId="0" xr:uid="{A17024DC-C0F9-479F-8365-CD8250D62DE6}">
      <text>
        <r>
          <rPr>
            <b/>
            <sz val="9"/>
            <color indexed="81"/>
            <rFont val="Tahoma"/>
            <family val="2"/>
          </rPr>
          <t>Nathan Butler:</t>
        </r>
        <r>
          <rPr>
            <sz val="9"/>
            <color indexed="81"/>
            <rFont val="Tahoma"/>
            <family val="2"/>
          </rPr>
          <t xml:space="preserve">
Outreach programs definitely increasing </t>
        </r>
      </text>
    </comment>
    <comment ref="H14" authorId="0" shapeId="0" xr:uid="{9D8D60C5-DCF0-4928-9157-2A8701C76584}">
      <text>
        <r>
          <rPr>
            <b/>
            <sz val="9"/>
            <color indexed="81"/>
            <rFont val="Tahoma"/>
            <family val="2"/>
          </rPr>
          <t>Nathan Butler:</t>
        </r>
        <r>
          <rPr>
            <sz val="9"/>
            <color indexed="81"/>
            <rFont val="Tahoma"/>
            <family val="2"/>
          </rPr>
          <t xml:space="preserve">
There is a delay in billing, current receipts are from winter. This year reflects last year pretty closely. </t>
        </r>
      </text>
    </comment>
    <comment ref="I14" authorId="0" shapeId="0" xr:uid="{CB13403E-B1D6-4915-92CA-4A55E6014315}">
      <text>
        <r>
          <rPr>
            <b/>
            <sz val="9"/>
            <color indexed="81"/>
            <rFont val="Tahoma"/>
            <family val="2"/>
          </rPr>
          <t>Nathan Butler:</t>
        </r>
        <r>
          <rPr>
            <sz val="9"/>
            <color indexed="81"/>
            <rFont val="Tahoma"/>
            <family val="2"/>
          </rPr>
          <t xml:space="preserve">
Modest increase expected based on historic data, but it's very hard to predict due to how the pandemic alters things</t>
        </r>
      </text>
    </comment>
    <comment ref="A25" authorId="0" shapeId="0" xr:uid="{55B8EE3D-50C4-48BD-BE7C-0CCDFFF3F8C0}">
      <text>
        <r>
          <rPr>
            <b/>
            <sz val="9"/>
            <color indexed="81"/>
            <rFont val="Tahoma"/>
            <family val="2"/>
          </rPr>
          <t>Nathan Butler:</t>
        </r>
        <r>
          <rPr>
            <sz val="9"/>
            <color indexed="81"/>
            <rFont val="Tahoma"/>
            <family val="2"/>
          </rPr>
          <t xml:space="preserve">
BARS Code changed per auditor's office</t>
        </r>
      </text>
    </comment>
    <comment ref="I25" authorId="0" shapeId="0" xr:uid="{D3631715-7717-45C8-8993-53F4CAB370BE}">
      <text>
        <r>
          <rPr>
            <b/>
            <sz val="9"/>
            <color indexed="81"/>
            <rFont val="Tahoma"/>
            <charset val="1"/>
          </rPr>
          <t>Nathan Butler:</t>
        </r>
        <r>
          <rPr>
            <sz val="9"/>
            <color indexed="81"/>
            <rFont val="Tahoma"/>
            <charset val="1"/>
          </rPr>
          <t xml:space="preserve">
Aug - Oct three month average was $13,300. We will be moving more of Butler's wages onto the PHD levy (to 50% rather than 25%),</t>
        </r>
        <r>
          <rPr>
            <u/>
            <sz val="9"/>
            <color indexed="81"/>
            <rFont val="Tahoma"/>
            <family val="2"/>
          </rPr>
          <t xml:space="preserve"> increasing the monthly amount to $16,600</t>
        </r>
        <r>
          <rPr>
            <sz val="9"/>
            <color indexed="81"/>
            <rFont val="Tahoma"/>
            <charset val="1"/>
          </rPr>
          <t xml:space="preserve">. We may roll this payroll over with the Village, and if so, we will revise the budget.  </t>
        </r>
      </text>
    </comment>
    <comment ref="H28" authorId="0" shapeId="0" xr:uid="{91E05207-2775-4E1A-9BB1-0E8FDBEEBFC1}">
      <text>
        <r>
          <rPr>
            <b/>
            <sz val="9"/>
            <color indexed="81"/>
            <rFont val="Tahoma"/>
            <family val="2"/>
          </rPr>
          <t>Nathan Butler:</t>
        </r>
        <r>
          <rPr>
            <sz val="9"/>
            <color indexed="81"/>
            <rFont val="Tahoma"/>
            <family val="2"/>
          </rPr>
          <t xml:space="preserve">
Sale of old medic rig and an ambulance in April </t>
        </r>
      </text>
    </comment>
    <comment ref="H29" authorId="0" shapeId="0" xr:uid="{12A22374-062E-4897-AFE8-DE59301BB951}">
      <text>
        <r>
          <rPr>
            <b/>
            <sz val="9"/>
            <color indexed="81"/>
            <rFont val="Tahoma"/>
            <family val="2"/>
          </rPr>
          <t>Nathan Butler:</t>
        </r>
        <r>
          <rPr>
            <sz val="9"/>
            <color indexed="81"/>
            <rFont val="Tahoma"/>
            <family val="2"/>
          </rPr>
          <t xml:space="preserve">
SJCPHD#1 did not make the $5,000 donation to Community Paramedicine in 2020 or 2021, both are owed </t>
        </r>
      </text>
    </comment>
    <comment ref="I29" authorId="0" shapeId="0" xr:uid="{0BD012EE-0DD1-4E6C-8713-0B10B4E3B7CF}">
      <text>
        <r>
          <rPr>
            <b/>
            <sz val="9"/>
            <color indexed="81"/>
            <rFont val="Tahoma"/>
            <family val="2"/>
          </rPr>
          <t>Nathan Butler:</t>
        </r>
        <r>
          <rPr>
            <sz val="9"/>
            <color indexed="81"/>
            <rFont val="Tahoma"/>
            <family val="2"/>
          </rPr>
          <t xml:space="preserve">
Grant from hospital district to SJIEMS for Community Paramedicine program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C4" authorId="0" shapeId="0" xr:uid="{94302527-9D46-4088-BA7D-00731564986E}">
      <text>
        <r>
          <rPr>
            <b/>
            <sz val="9"/>
            <color indexed="81"/>
            <rFont val="Tahoma"/>
            <family val="2"/>
          </rPr>
          <t>Nathan Butler:</t>
        </r>
        <r>
          <rPr>
            <sz val="9"/>
            <color indexed="81"/>
            <rFont val="Tahoma"/>
            <family val="2"/>
          </rPr>
          <t xml:space="preserve">
from 2021 beginning cash letter </t>
        </r>
      </text>
    </comment>
    <comment ref="E4" authorId="0" shapeId="0" xr:uid="{558D44B0-065C-49D9-BB74-CD1BAB817D7D}">
      <text>
        <r>
          <rPr>
            <b/>
            <sz val="9"/>
            <color indexed="81"/>
            <rFont val="Tahoma"/>
            <family val="2"/>
          </rPr>
          <t>Nathan Butler:</t>
        </r>
        <r>
          <rPr>
            <sz val="9"/>
            <color indexed="81"/>
            <rFont val="Tahoma"/>
            <family val="2"/>
          </rPr>
          <t xml:space="preserve">
This is total revenue minus total expenditures (excluding this number). </t>
        </r>
      </text>
    </comment>
    <comment ref="F4" authorId="0" shapeId="0" xr:uid="{B188A599-9A9F-4726-9B0E-E848D93ED572}">
      <text>
        <r>
          <rPr>
            <b/>
            <sz val="9"/>
            <color indexed="81"/>
            <rFont val="Tahoma"/>
            <family val="2"/>
          </rPr>
          <t>Nathan Butler:</t>
        </r>
        <r>
          <rPr>
            <sz val="9"/>
            <color indexed="81"/>
            <rFont val="Tahoma"/>
            <family val="2"/>
          </rPr>
          <t xml:space="preserve">
This is total revenue minus total expenditures (excluding this number). </t>
        </r>
      </text>
    </comment>
    <comment ref="F11" authorId="0" shapeId="0" xr:uid="{8BC0AE83-18EA-41C9-AB97-92EC402AE523}">
      <text>
        <r>
          <rPr>
            <b/>
            <sz val="9"/>
            <color indexed="81"/>
            <rFont val="Tahoma"/>
            <family val="2"/>
          </rPr>
          <t>Nathan Butler:</t>
        </r>
        <r>
          <rPr>
            <sz val="9"/>
            <color indexed="81"/>
            <rFont val="Tahoma"/>
            <family val="2"/>
          </rPr>
          <t xml:space="preserve">
Expected hire by July 2022. $140,000 salary annually. Presumes hire of a full chief. </t>
        </r>
      </text>
    </comment>
    <comment ref="F12" authorId="0" shapeId="0" xr:uid="{EBF8536A-8D86-45A9-8837-FF3F098D3EA0}">
      <text>
        <r>
          <rPr>
            <b/>
            <sz val="9"/>
            <color indexed="81"/>
            <rFont val="Tahoma"/>
            <family val="2"/>
          </rPr>
          <t>Nathan Butler:</t>
        </r>
        <r>
          <rPr>
            <sz val="9"/>
            <color indexed="81"/>
            <rFont val="Tahoma"/>
            <family val="2"/>
          </rPr>
          <t xml:space="preserve">
Employee receives a COLA in January, and presumably a raise in the summer</t>
        </r>
      </text>
    </comment>
    <comment ref="E14" authorId="0" shapeId="0" xr:uid="{7B36B794-9B00-4BD4-952F-554AC4C2332B}">
      <text>
        <r>
          <rPr>
            <b/>
            <sz val="9"/>
            <color indexed="81"/>
            <rFont val="Tahoma"/>
            <family val="2"/>
          </rPr>
          <t>Nathan Butler:</t>
        </r>
        <r>
          <rPr>
            <sz val="9"/>
            <color indexed="81"/>
            <rFont val="Tahoma"/>
            <family val="2"/>
          </rPr>
          <t xml:space="preserve">
This is Hutchins' wages from 2021 before her retirement. </t>
        </r>
      </text>
    </comment>
    <comment ref="F14" authorId="0" shapeId="0" xr:uid="{5CECA23C-094E-45D0-BA63-35BFB132450A}">
      <text>
        <r>
          <rPr>
            <b/>
            <sz val="9"/>
            <color indexed="81"/>
            <rFont val="Tahoma"/>
            <family val="2"/>
          </rPr>
          <t>Nathan Butler:</t>
        </r>
        <r>
          <rPr>
            <sz val="9"/>
            <color indexed="81"/>
            <rFont val="Tahoma"/>
            <family val="2"/>
          </rPr>
          <t xml:space="preserve">
50% reimbursed by the hospital district (part of the IIMC Reimbursements BARS Code). Moving Butler from 522.10.10.0001 to this BARS code for 2022. </t>
        </r>
      </text>
    </comment>
    <comment ref="F15" authorId="0" shapeId="0" xr:uid="{4BDD7967-9769-4942-81B0-D26BE5DF348E}">
      <text>
        <r>
          <rPr>
            <b/>
            <sz val="9"/>
            <color indexed="81"/>
            <rFont val="Tahoma"/>
            <family val="2"/>
          </rPr>
          <t>Nathan Butler:</t>
        </r>
        <r>
          <rPr>
            <sz val="9"/>
            <color indexed="81"/>
            <rFont val="Tahoma"/>
            <family val="2"/>
          </rPr>
          <t xml:space="preserve">
Anticipated wages for 2022. Fully reimbursed by the hospital District. Employee receives a COLA in January, and presumably a raise in the summer. </t>
        </r>
      </text>
    </comment>
    <comment ref="F17" authorId="0" shapeId="0" xr:uid="{5D92E273-4786-4AF7-9C5C-F60D68016538}">
      <text>
        <r>
          <rPr>
            <b/>
            <sz val="9"/>
            <color indexed="81"/>
            <rFont val="Tahoma"/>
            <family val="2"/>
          </rPr>
          <t>Nathan Butler:</t>
        </r>
        <r>
          <rPr>
            <sz val="9"/>
            <color indexed="81"/>
            <rFont val="Tahoma"/>
            <family val="2"/>
          </rPr>
          <t xml:space="preserve">
Much of this is a passthrough. </t>
        </r>
      </text>
    </comment>
    <comment ref="F19" authorId="0" shapeId="0" xr:uid="{01D11E17-2E7C-4F0A-BA50-9C87E231313B}">
      <text>
        <r>
          <rPr>
            <b/>
            <sz val="9"/>
            <color indexed="81"/>
            <rFont val="Tahoma"/>
            <family val="2"/>
          </rPr>
          <t>Nathan Butler:</t>
        </r>
        <r>
          <rPr>
            <sz val="9"/>
            <color indexed="81"/>
            <rFont val="Tahoma"/>
            <family val="2"/>
          </rPr>
          <t xml:space="preserve">
8% of wages</t>
        </r>
      </text>
    </comment>
    <comment ref="F20" authorId="0" shapeId="0" xr:uid="{EE20EC9F-A5B2-4E74-AF45-AFB5CCAE27DD}">
      <text>
        <r>
          <rPr>
            <b/>
            <sz val="9"/>
            <color indexed="81"/>
            <rFont val="Tahoma"/>
            <family val="2"/>
          </rPr>
          <t>Nathan Butler:</t>
        </r>
        <r>
          <rPr>
            <sz val="9"/>
            <color indexed="81"/>
            <rFont val="Tahoma"/>
            <family val="2"/>
          </rPr>
          <t xml:space="preserve">
about 0.5% of wages</t>
        </r>
      </text>
    </comment>
    <comment ref="F21" authorId="0" shapeId="0" xr:uid="{5EBD6869-D11A-47A2-AB07-99BDEF8EFB9F}">
      <text>
        <r>
          <rPr>
            <b/>
            <sz val="9"/>
            <color indexed="81"/>
            <rFont val="Tahoma"/>
            <family val="2"/>
          </rPr>
          <t>Nathan Butler:</t>
        </r>
        <r>
          <rPr>
            <sz val="9"/>
            <color indexed="81"/>
            <rFont val="Tahoma"/>
            <family val="2"/>
          </rPr>
          <t xml:space="preserve">
about 8% of wages</t>
        </r>
      </text>
    </comment>
    <comment ref="D22" authorId="0" shapeId="0" xr:uid="{A0483346-E386-4E57-B62D-94F704EBC72D}">
      <text>
        <r>
          <rPr>
            <b/>
            <sz val="9"/>
            <color indexed="81"/>
            <rFont val="Tahoma"/>
            <family val="2"/>
          </rPr>
          <t>Nathan Butler:</t>
        </r>
        <r>
          <rPr>
            <sz val="9"/>
            <color indexed="81"/>
            <rFont val="Tahoma"/>
            <family val="2"/>
          </rPr>
          <t xml:space="preserve">
This was a backpay to LEOFF assessed by the state for Jerry Martin. </t>
        </r>
      </text>
    </comment>
    <comment ref="E24" authorId="0" shapeId="0" xr:uid="{71CBDDBB-7DEE-4596-ABF9-70DCA80A3F0C}">
      <text>
        <r>
          <rPr>
            <b/>
            <sz val="9"/>
            <color indexed="81"/>
            <rFont val="Tahoma"/>
            <family val="2"/>
          </rPr>
          <t>Nathan Butler:</t>
        </r>
        <r>
          <rPr>
            <sz val="9"/>
            <color indexed="81"/>
            <rFont val="Tahoma"/>
            <family val="2"/>
          </rPr>
          <t xml:space="preserve">
lower insurance costs in 2021 than expected due to fewer enrollees </t>
        </r>
      </text>
    </comment>
    <comment ref="F24" authorId="0" shapeId="0" xr:uid="{8FEB4704-B3BF-417C-B253-0865F7E5C111}">
      <text>
        <r>
          <rPr>
            <b/>
            <sz val="9"/>
            <color indexed="81"/>
            <rFont val="Tahoma"/>
            <family val="2"/>
          </rPr>
          <t>Nathan Butler:</t>
        </r>
        <r>
          <rPr>
            <sz val="9"/>
            <color indexed="81"/>
            <rFont val="Tahoma"/>
            <family val="2"/>
          </rPr>
          <t xml:space="preserve">
Est. 5% increase in costs</t>
        </r>
      </text>
    </comment>
    <comment ref="F25" authorId="0" shapeId="0" xr:uid="{AA4B863E-00A9-4796-8CC8-B2803A52BE53}">
      <text>
        <r>
          <rPr>
            <b/>
            <sz val="9"/>
            <color indexed="81"/>
            <rFont val="Tahoma"/>
            <family val="2"/>
          </rPr>
          <t>Nathan Butler:</t>
        </r>
        <r>
          <rPr>
            <sz val="9"/>
            <color indexed="81"/>
            <rFont val="Tahoma"/>
            <family val="2"/>
          </rPr>
          <t xml:space="preserve">
1200 x 5 employees</t>
        </r>
      </text>
    </comment>
    <comment ref="F26" authorId="0" shapeId="0" xr:uid="{2DC500B6-5252-406D-96CB-90D411EA34BE}">
      <text>
        <r>
          <rPr>
            <b/>
            <sz val="9"/>
            <color indexed="81"/>
            <rFont val="Tahoma"/>
            <family val="2"/>
          </rPr>
          <t>Nathan Butler:</t>
        </r>
        <r>
          <rPr>
            <sz val="9"/>
            <color indexed="81"/>
            <rFont val="Tahoma"/>
            <family val="2"/>
          </rPr>
          <t xml:space="preserve">
Very hard to predict. It did go up in the summer, though. </t>
        </r>
      </text>
    </comment>
    <comment ref="F28" authorId="0" shapeId="0" xr:uid="{1D209CC0-D03D-4DE6-87FE-812F8286D988}">
      <text>
        <r>
          <rPr>
            <b/>
            <sz val="9"/>
            <color indexed="81"/>
            <rFont val="Tahoma"/>
            <family val="2"/>
          </rPr>
          <t>Nathan Butler:</t>
        </r>
        <r>
          <rPr>
            <sz val="9"/>
            <color indexed="81"/>
            <rFont val="Tahoma"/>
            <family val="2"/>
          </rPr>
          <t xml:space="preserve">
adding in chief for six months</t>
        </r>
      </text>
    </comment>
    <comment ref="F31" authorId="0" shapeId="0" xr:uid="{C99A0E99-744F-4AE9-9EC4-224E9A853454}">
      <text>
        <r>
          <rPr>
            <b/>
            <sz val="9"/>
            <color indexed="81"/>
            <rFont val="Tahoma"/>
            <family val="2"/>
          </rPr>
          <t>Nathan Butler:</t>
        </r>
        <r>
          <rPr>
            <sz val="9"/>
            <color indexed="81"/>
            <rFont val="Tahoma"/>
            <family val="2"/>
          </rPr>
          <t xml:space="preserve">
Estimate</t>
        </r>
      </text>
    </comment>
    <comment ref="F32" authorId="0" shapeId="0" xr:uid="{B7D8C549-25E7-4D8B-8E0C-B5599AB987BD}">
      <text>
        <r>
          <rPr>
            <b/>
            <sz val="9"/>
            <color indexed="81"/>
            <rFont val="Tahoma"/>
            <family val="2"/>
          </rPr>
          <t>Nathan Butler:</t>
        </r>
        <r>
          <rPr>
            <sz val="9"/>
            <color indexed="81"/>
            <rFont val="Tahoma"/>
            <family val="2"/>
          </rPr>
          <t xml:space="preserve">
allowing for possible cost increases and one extra person (even if for half the year it's still the same)</t>
        </r>
      </text>
    </comment>
    <comment ref="F40" authorId="0" shapeId="0" xr:uid="{6CCCB718-07CC-4F22-B02F-0891CD386BC4}">
      <text>
        <r>
          <rPr>
            <b/>
            <sz val="9"/>
            <color indexed="81"/>
            <rFont val="Tahoma"/>
            <charset val="1"/>
          </rPr>
          <t>Nathan Butler:</t>
        </r>
        <r>
          <rPr>
            <sz val="9"/>
            <color indexed="81"/>
            <rFont val="Tahoma"/>
            <charset val="1"/>
          </rPr>
          <t xml:space="preserve">
This mostly covers Aladtec, our scheduling software, which is usually paid annually in Sept</t>
        </r>
      </text>
    </comment>
    <comment ref="F46" authorId="0" shapeId="0" xr:uid="{26DBEE3B-B84A-48E2-8EFA-B66B8DC69DCE}">
      <text>
        <r>
          <rPr>
            <b/>
            <sz val="9"/>
            <color indexed="81"/>
            <rFont val="Tahoma"/>
            <family val="2"/>
          </rPr>
          <t>Nathan Butler:</t>
        </r>
        <r>
          <rPr>
            <sz val="9"/>
            <color indexed="81"/>
            <rFont val="Tahoma"/>
            <family val="2"/>
          </rPr>
          <t xml:space="preserve">
Each newsletter costs $2000 or so, plus postage. Also includes job ad postings, website updates, etc.</t>
        </r>
      </text>
    </comment>
    <comment ref="F47" authorId="0" shapeId="0" xr:uid="{5500BB71-3137-4C5D-9625-3BCB0767B2EC}">
      <text>
        <r>
          <rPr>
            <b/>
            <sz val="9"/>
            <color indexed="81"/>
            <rFont val="Tahoma"/>
            <family val="2"/>
          </rPr>
          <t>Nathan Butler:</t>
        </r>
        <r>
          <rPr>
            <sz val="9"/>
            <color indexed="81"/>
            <rFont val="Tahoma"/>
            <family val="2"/>
          </rPr>
          <t xml:space="preserve">
Modest increase planned for 2022. </t>
        </r>
      </text>
    </comment>
    <comment ref="E48" authorId="0" shapeId="0" xr:uid="{40E25237-4969-4AD7-B2A0-6654B8A28D00}">
      <text>
        <r>
          <rPr>
            <b/>
            <sz val="9"/>
            <color indexed="81"/>
            <rFont val="Tahoma"/>
            <family val="2"/>
          </rPr>
          <t xml:space="preserve">Nathan Butler:
</t>
        </r>
        <r>
          <rPr>
            <sz val="9"/>
            <color indexed="81"/>
            <rFont val="Tahoma"/>
            <family val="2"/>
          </rPr>
          <t xml:space="preserve">Legal fees have been high, and aren't really expected to go down, especially with all of the union and integration work </t>
        </r>
      </text>
    </comment>
    <comment ref="F48" authorId="0" shapeId="0" xr:uid="{180B85A6-5042-49CC-832F-7A19B78C756E}">
      <text>
        <r>
          <rPr>
            <b/>
            <sz val="9"/>
            <color indexed="81"/>
            <rFont val="Tahoma"/>
            <family val="2"/>
          </rPr>
          <t>Nathan Butler:</t>
        </r>
        <r>
          <rPr>
            <sz val="9"/>
            <color indexed="81"/>
            <rFont val="Tahoma"/>
            <family val="2"/>
          </rPr>
          <t xml:space="preserve">
Legal fees are always hard to predict, but we generally expect less in 2022 than in 2021, despite the need to bargain a new union agreement. </t>
        </r>
      </text>
    </comment>
    <comment ref="F49" authorId="0" shapeId="0" xr:uid="{80853D62-907E-4165-8F13-FA544E11630B}">
      <text>
        <r>
          <rPr>
            <b/>
            <sz val="9"/>
            <color indexed="81"/>
            <rFont val="Tahoma"/>
            <family val="2"/>
          </rPr>
          <t>Nathan Butler:</t>
        </r>
        <r>
          <rPr>
            <sz val="9"/>
            <color indexed="81"/>
            <rFont val="Tahoma"/>
            <family val="2"/>
          </rPr>
          <t xml:space="preserve">
These are split with the hospital district. The cost varies, but most recently cost about $24,000, split between the two levies</t>
        </r>
      </text>
    </comment>
    <comment ref="F50" authorId="0" shapeId="0" xr:uid="{66A54FAF-DAC0-4C54-BC30-25509E0C1F77}">
      <text>
        <r>
          <rPr>
            <b/>
            <sz val="9"/>
            <color indexed="81"/>
            <rFont val="Tahoma"/>
            <family val="2"/>
          </rPr>
          <t>Nathan Butler:</t>
        </r>
        <r>
          <rPr>
            <sz val="9"/>
            <color indexed="81"/>
            <rFont val="Tahoma"/>
            <family val="2"/>
          </rPr>
          <t xml:space="preserve">
The actuals were for the consultant who helped with the GEMT billing. To this we should add the August (not listed) payment to the hospital district for EMS's half of the accounting support services that are shared (such as help filing our annual financial report with the state, or accounting help with an audit)</t>
        </r>
      </text>
    </comment>
    <comment ref="F55" authorId="0" shapeId="0" xr:uid="{C9F53668-89CF-4CA7-BF37-E2458C352FD4}">
      <text>
        <r>
          <rPr>
            <b/>
            <sz val="9"/>
            <color indexed="81"/>
            <rFont val="Tahoma"/>
            <family val="2"/>
          </rPr>
          <t>Nathan Butler:</t>
        </r>
        <r>
          <rPr>
            <sz val="9"/>
            <color indexed="81"/>
            <rFont val="Tahoma"/>
            <family val="2"/>
          </rPr>
          <t xml:space="preserve">
Each newsletter is around $800 (we do one per quarter), as well as systems design billing postage </t>
        </r>
      </text>
    </comment>
    <comment ref="E63" authorId="0" shapeId="0" xr:uid="{C572F47B-590D-485E-8B73-ED46D5CB6552}">
      <text>
        <r>
          <rPr>
            <b/>
            <sz val="9"/>
            <color indexed="81"/>
            <rFont val="Tahoma"/>
            <family val="2"/>
          </rPr>
          <t>Nathan Butler:</t>
        </r>
        <r>
          <rPr>
            <sz val="9"/>
            <color indexed="81"/>
            <rFont val="Tahoma"/>
            <family val="2"/>
          </rPr>
          <t xml:space="preserve">
This includes Outreach, since they don't have their own BARS code for this </t>
        </r>
      </text>
    </comment>
    <comment ref="F65" authorId="0" shapeId="0" xr:uid="{A8088F05-2DF6-40D8-B9A9-C1CF3277DA30}">
      <text>
        <r>
          <rPr>
            <b/>
            <sz val="9"/>
            <color indexed="81"/>
            <rFont val="Tahoma"/>
            <family val="2"/>
          </rPr>
          <t>Nathan Butler:</t>
        </r>
        <r>
          <rPr>
            <sz val="9"/>
            <color indexed="81"/>
            <rFont val="Tahoma"/>
            <family val="2"/>
          </rPr>
          <t xml:space="preserve">
Planned for a 5% increase, but the actual increase is unknown</t>
        </r>
      </text>
    </comment>
    <comment ref="F69" authorId="0" shapeId="0" xr:uid="{146A9A15-4502-4F9E-AE87-FA00F1AC1704}">
      <text>
        <r>
          <rPr>
            <b/>
            <sz val="9"/>
            <color indexed="81"/>
            <rFont val="Tahoma"/>
            <family val="2"/>
          </rPr>
          <t>Nathan Butler:</t>
        </r>
        <r>
          <rPr>
            <sz val="9"/>
            <color indexed="81"/>
            <rFont val="Tahoma"/>
            <family val="2"/>
          </rPr>
          <t xml:space="preserve">
Planned for a 5% increase, but the actual increase is unknown</t>
        </r>
      </text>
    </comment>
    <comment ref="E70" authorId="0" shapeId="0" xr:uid="{7D184016-9709-4202-977B-1D9A93E913FD}">
      <text>
        <r>
          <rPr>
            <b/>
            <sz val="9"/>
            <color indexed="81"/>
            <rFont val="Tahoma"/>
            <family val="2"/>
          </rPr>
          <t>Nathan Butler:</t>
        </r>
        <r>
          <rPr>
            <sz val="9"/>
            <color indexed="81"/>
            <rFont val="Tahoma"/>
            <family val="2"/>
          </rPr>
          <t xml:space="preserve">
Fairly normal annual increase, especially after the number of deer collisions last year </t>
        </r>
      </text>
    </comment>
    <comment ref="F72" authorId="0" shapeId="0" xr:uid="{2C479637-3112-4AA9-B084-57D42705289D}">
      <text>
        <r>
          <rPr>
            <b/>
            <sz val="9"/>
            <color indexed="81"/>
            <rFont val="Tahoma"/>
            <family val="2"/>
          </rPr>
          <t>Nathan Butler:</t>
        </r>
        <r>
          <rPr>
            <sz val="9"/>
            <color indexed="81"/>
            <rFont val="Tahoma"/>
            <family val="2"/>
          </rPr>
          <t xml:space="preserve">
EMS and Trauma Council dues, other dues</t>
        </r>
      </text>
    </comment>
    <comment ref="F76" authorId="0" shapeId="0" xr:uid="{3DAE2E35-3AD2-4E4E-8AA1-74CBEF31E296}">
      <text>
        <r>
          <rPr>
            <b/>
            <sz val="9"/>
            <color indexed="81"/>
            <rFont val="Tahoma"/>
            <family val="2"/>
          </rPr>
          <t>Nathan Butler:</t>
        </r>
        <r>
          <rPr>
            <sz val="9"/>
            <color indexed="81"/>
            <rFont val="Tahoma"/>
            <family val="2"/>
          </rPr>
          <t xml:space="preserve">
This is actually for food at OTEP night and such</t>
        </r>
      </text>
    </comment>
    <comment ref="F77" authorId="0" shapeId="0" xr:uid="{146786B8-253B-46E7-B364-9419ED4694D7}">
      <text>
        <r>
          <rPr>
            <b/>
            <sz val="9"/>
            <color indexed="81"/>
            <rFont val="Tahoma"/>
            <family val="2"/>
          </rPr>
          <t>Nathan Butler:</t>
        </r>
        <r>
          <rPr>
            <sz val="9"/>
            <color indexed="81"/>
            <rFont val="Tahoma"/>
            <family val="2"/>
          </rPr>
          <t xml:space="preserve">
2020 was high, but 2021 was much lower. Staff turnover has a big impact on this. </t>
        </r>
      </text>
    </comment>
    <comment ref="D81" authorId="0" shapeId="0" xr:uid="{AA5F5777-9B48-4742-82E9-517AF6036155}">
      <text>
        <r>
          <rPr>
            <b/>
            <sz val="9"/>
            <color indexed="81"/>
            <rFont val="Tahoma"/>
            <family val="2"/>
          </rPr>
          <t>Nathan Butler:</t>
        </r>
        <r>
          <rPr>
            <sz val="9"/>
            <color indexed="81"/>
            <rFont val="Tahoma"/>
            <family val="2"/>
          </rPr>
          <t xml:space="preserve">
This includes the full backpay paid out in Feb / March 2021, so the first half of the year will cost more than the second half</t>
        </r>
      </text>
    </comment>
    <comment ref="E81" authorId="0" shapeId="0" xr:uid="{F088C8A7-B928-4FEF-8846-FF521B0C58EE}">
      <text>
        <r>
          <rPr>
            <b/>
            <sz val="9"/>
            <color indexed="81"/>
            <rFont val="Tahoma"/>
            <family val="2"/>
          </rPr>
          <t>Nathan Butler:</t>
        </r>
        <r>
          <rPr>
            <sz val="9"/>
            <color indexed="81"/>
            <rFont val="Tahoma"/>
            <family val="2"/>
          </rPr>
          <t xml:space="preserve">
We now have per diems, and have had an employee on extended leave, so costs are higher. Monthly expenditure is around $20,000</t>
        </r>
      </text>
    </comment>
    <comment ref="F81" authorId="0" shapeId="0" xr:uid="{DA82A1BC-5635-4F6F-AADC-58E432C198EF}">
      <text>
        <r>
          <rPr>
            <b/>
            <sz val="9"/>
            <color indexed="81"/>
            <rFont val="Tahoma"/>
            <family val="2"/>
          </rPr>
          <t>Nathan Butler:</t>
        </r>
        <r>
          <rPr>
            <sz val="9"/>
            <color indexed="81"/>
            <rFont val="Tahoma"/>
            <family val="2"/>
          </rPr>
          <t xml:space="preserve">
No backpay this year, but three raises (5% in Aug 2022)  and COLA (2-4%) in Jan 2022. Includes a 5th EMT and a per diem EMT. We've made a lot of staffing changes over the last few months, and costs have gone down, but it makes it hard to estimate. Based on current projections, these costs could be substantially lower, so this is conservative budgeting. </t>
        </r>
      </text>
    </comment>
    <comment ref="F82" authorId="0" shapeId="0" xr:uid="{7DB58BCD-CF58-425F-97CB-91AF081D35B1}">
      <text>
        <r>
          <rPr>
            <b/>
            <sz val="9"/>
            <color indexed="81"/>
            <rFont val="Tahoma"/>
            <family val="2"/>
          </rPr>
          <t>Nathan Butler:</t>
        </r>
        <r>
          <rPr>
            <sz val="9"/>
            <color indexed="81"/>
            <rFont val="Tahoma"/>
            <family val="2"/>
          </rPr>
          <t xml:space="preserve">
Est. based on Paramedic, annual salary of $115,000. Can pay less for an EMT, but would have less overall value for the agency. </t>
        </r>
        <r>
          <rPr>
            <u/>
            <sz val="9"/>
            <color indexed="81"/>
            <rFont val="Tahoma"/>
            <family val="2"/>
          </rPr>
          <t xml:space="preserve">HOWEVER, we only expect this hire to be for about six months of the year. </t>
        </r>
      </text>
    </comment>
    <comment ref="E84" authorId="0" shapeId="0" xr:uid="{C6F40243-BDA0-42A5-BF0C-E61F401B31D9}">
      <text>
        <r>
          <rPr>
            <b/>
            <sz val="9"/>
            <color indexed="81"/>
            <rFont val="Tahoma"/>
            <charset val="1"/>
          </rPr>
          <t>Nathan Butler:</t>
        </r>
        <r>
          <rPr>
            <sz val="9"/>
            <color indexed="81"/>
            <rFont val="Tahoma"/>
            <charset val="1"/>
          </rPr>
          <t xml:space="preserve">
adding in $20,000 for 5th medic training in 2021 </t>
        </r>
      </text>
    </comment>
    <comment ref="F84" authorId="0" shapeId="0" xr:uid="{86782881-90C4-4451-B260-20248416705F}">
      <text>
        <r>
          <rPr>
            <b/>
            <sz val="9"/>
            <color indexed="81"/>
            <rFont val="Tahoma"/>
            <family val="2"/>
          </rPr>
          <t>Nathan Butler:</t>
        </r>
        <r>
          <rPr>
            <sz val="9"/>
            <color indexed="81"/>
            <rFont val="Tahoma"/>
            <family val="2"/>
          </rPr>
          <t xml:space="preserve">
Base salaries, plus about 3% for half of the four medics, plus a medic student stipend for Margaret Longley through August, then fulltime for Longley after. 
Works out to about $38,000 per month Jan - August 2022 ($304,000), then $40,000 per month Sept - Dec 2022 ($160,000). </t>
        </r>
      </text>
    </comment>
    <comment ref="F86" authorId="0" shapeId="0" xr:uid="{A63F07DE-B1D7-4C5F-A11D-73A151CFC2C3}">
      <text>
        <r>
          <rPr>
            <b/>
            <sz val="9"/>
            <color indexed="81"/>
            <rFont val="Tahoma"/>
            <family val="2"/>
          </rPr>
          <t>Nathan Butler:</t>
        </r>
        <r>
          <rPr>
            <sz val="9"/>
            <color indexed="81"/>
            <rFont val="Tahoma"/>
            <family val="2"/>
          </rPr>
          <t xml:space="preserve">
Some of our active volunteers became per diem EMTs. The expansion of Community Paramedicine never happened because those interested have been willing to do it for free</t>
        </r>
      </text>
    </comment>
    <comment ref="E88" authorId="0" shapeId="0" xr:uid="{17A3C13F-D3BB-4C74-BBE5-D044CEA5F176}">
      <text>
        <r>
          <rPr>
            <b/>
            <sz val="9"/>
            <color indexed="81"/>
            <rFont val="Tahoma"/>
            <family val="2"/>
          </rPr>
          <t>Nathan Butler:</t>
        </r>
        <r>
          <rPr>
            <sz val="9"/>
            <color indexed="81"/>
            <rFont val="Tahoma"/>
            <family val="2"/>
          </rPr>
          <t xml:space="preserve">
We did close out some PTO liabilities in October, it is not reflected in the YTD</t>
        </r>
      </text>
    </comment>
    <comment ref="F91" authorId="0" shapeId="0" xr:uid="{4C21CD14-1A55-4A1C-A9A5-6B72314AAD5E}">
      <text>
        <r>
          <rPr>
            <b/>
            <sz val="9"/>
            <color indexed="81"/>
            <rFont val="Tahoma"/>
            <family val="2"/>
          </rPr>
          <t>Nathan Butler:</t>
        </r>
        <r>
          <rPr>
            <sz val="9"/>
            <color indexed="81"/>
            <rFont val="Tahoma"/>
            <family val="2"/>
          </rPr>
          <t xml:space="preserve">
FICA is about 8% of wages </t>
        </r>
      </text>
    </comment>
    <comment ref="F92" authorId="0" shapeId="0" xr:uid="{6252A6F4-3512-4777-AB78-95C0930D3941}">
      <text>
        <r>
          <rPr>
            <b/>
            <sz val="9"/>
            <color indexed="81"/>
            <rFont val="Tahoma"/>
            <family val="2"/>
          </rPr>
          <t>Nathan Butler:</t>
        </r>
        <r>
          <rPr>
            <sz val="9"/>
            <color indexed="81"/>
            <rFont val="Tahoma"/>
            <family val="2"/>
          </rPr>
          <t xml:space="preserve">
L&amp;I varies by industry, and seems to be about 4% of wages historically for EMS</t>
        </r>
      </text>
    </comment>
    <comment ref="F93" authorId="0" shapeId="0" xr:uid="{4C48E276-2798-4FB1-912C-A8EBA7612E0D}">
      <text>
        <r>
          <rPr>
            <b/>
            <sz val="9"/>
            <color indexed="81"/>
            <rFont val="Tahoma"/>
            <family val="2"/>
          </rPr>
          <t>Nathan Butler:</t>
        </r>
        <r>
          <rPr>
            <sz val="9"/>
            <color indexed="81"/>
            <rFont val="Tahoma"/>
            <family val="2"/>
          </rPr>
          <t xml:space="preserve">
LEOFF is about 5% of full-time employees. This works out to about 4.5% of our wages historically </t>
        </r>
      </text>
    </comment>
    <comment ref="F94" authorId="0" shapeId="0" xr:uid="{79AF8431-C4D2-4AB2-AD5B-E92047916760}">
      <text>
        <r>
          <rPr>
            <b/>
            <sz val="9"/>
            <color indexed="81"/>
            <rFont val="Tahoma"/>
            <charset val="1"/>
          </rPr>
          <t>Nathan Butler:</t>
        </r>
        <r>
          <rPr>
            <sz val="9"/>
            <color indexed="81"/>
            <rFont val="Tahoma"/>
            <charset val="1"/>
          </rPr>
          <t xml:space="preserve">
Current rate is about $11,000 per month, or $132,000 per year. Adding 7% as a placeholder for increase in costs and the addition of one employee for six months (Assistant Chief) </t>
        </r>
      </text>
    </comment>
    <comment ref="F95" authorId="0" shapeId="0" xr:uid="{2897A552-C65C-4379-9E1C-F82F5272F157}">
      <text>
        <r>
          <rPr>
            <b/>
            <sz val="9"/>
            <color indexed="81"/>
            <rFont val="Tahoma"/>
            <charset val="1"/>
          </rPr>
          <t>Nathan Butler:</t>
        </r>
        <r>
          <rPr>
            <sz val="9"/>
            <color indexed="81"/>
            <rFont val="Tahoma"/>
            <charset val="1"/>
          </rPr>
          <t xml:space="preserve">
12 employees, including assistant chief  </t>
        </r>
      </text>
    </comment>
    <comment ref="F97" authorId="0" shapeId="0" xr:uid="{733C58A6-7966-4003-89DB-6F8C347F7974}">
      <text>
        <r>
          <rPr>
            <b/>
            <sz val="9"/>
            <color indexed="81"/>
            <rFont val="Tahoma"/>
            <charset val="1"/>
          </rPr>
          <t xml:space="preserve">Nathan Butler:
</t>
        </r>
        <r>
          <rPr>
            <sz val="9"/>
            <color indexed="81"/>
            <rFont val="Tahoma"/>
            <family val="2"/>
          </rPr>
          <t>Past plus 10% for an extra employee and cost increases. This is an annual cost, so no savings against six months for the Assist Chief</t>
        </r>
      </text>
    </comment>
    <comment ref="F98" authorId="0" shapeId="0" xr:uid="{EA7FEE2F-D972-47D9-89EB-9B1972318A5D}">
      <text>
        <r>
          <rPr>
            <b/>
            <sz val="9"/>
            <color indexed="81"/>
            <rFont val="Tahoma"/>
            <family val="2"/>
          </rPr>
          <t>Nathan Butler:</t>
        </r>
        <r>
          <rPr>
            <sz val="9"/>
            <color indexed="81"/>
            <rFont val="Tahoma"/>
            <family val="2"/>
          </rPr>
          <t xml:space="preserve">
Est. 10% increase (costs plus new employee)</t>
        </r>
      </text>
    </comment>
    <comment ref="F100" authorId="0" shapeId="0" xr:uid="{A71A6DF0-AC40-4E18-9EC1-992B2A6C6D0E}">
      <text>
        <r>
          <rPr>
            <b/>
            <sz val="9"/>
            <color indexed="81"/>
            <rFont val="Tahoma"/>
            <family val="2"/>
          </rPr>
          <t>Nathan Butler:</t>
        </r>
        <r>
          <rPr>
            <sz val="9"/>
            <color indexed="81"/>
            <rFont val="Tahoma"/>
            <family val="2"/>
          </rPr>
          <t xml:space="preserve">
This is money that is set aside for employees to spend on healthcare needs. They may or may not use it. This is the estimated maximum based on number of employees and dependents. </t>
        </r>
      </text>
    </comment>
    <comment ref="F102" authorId="0" shapeId="0" xr:uid="{0E77342F-B033-46FE-BABD-A51AD3BD1854}">
      <text>
        <r>
          <rPr>
            <b/>
            <sz val="9"/>
            <color indexed="81"/>
            <rFont val="Tahoma"/>
            <family val="2"/>
          </rPr>
          <t>Nathan Butler:</t>
        </r>
        <r>
          <rPr>
            <sz val="9"/>
            <color indexed="81"/>
            <rFont val="Tahoma"/>
            <family val="2"/>
          </rPr>
          <t xml:space="preserve">
small cost increase, plus new employee</t>
        </r>
      </text>
    </comment>
    <comment ref="F103" authorId="0" shapeId="0" xr:uid="{F6DD315D-B549-40DA-95A7-8168AE5A1365}">
      <text>
        <r>
          <rPr>
            <b/>
            <sz val="9"/>
            <color indexed="81"/>
            <rFont val="Tahoma"/>
            <family val="2"/>
          </rPr>
          <t>Nathan Butler:</t>
        </r>
        <r>
          <rPr>
            <sz val="9"/>
            <color indexed="81"/>
            <rFont val="Tahoma"/>
            <family val="2"/>
          </rPr>
          <t xml:space="preserve">
new employees </t>
        </r>
      </text>
    </comment>
    <comment ref="F110" authorId="0" shapeId="0" xr:uid="{AFAD5806-1554-4AE2-A104-11B7DEA22DA1}">
      <text>
        <r>
          <rPr>
            <b/>
            <sz val="9"/>
            <color indexed="81"/>
            <rFont val="Tahoma"/>
            <family val="2"/>
          </rPr>
          <t xml:space="preserve">Nathan Butler:
</t>
        </r>
        <r>
          <rPr>
            <sz val="9"/>
            <color indexed="81"/>
            <rFont val="Tahoma"/>
            <family val="2"/>
          </rPr>
          <t>Historic use, plus a margin for high inflation and cost increases</t>
        </r>
      </text>
    </comment>
    <comment ref="F111" authorId="0" shapeId="0" xr:uid="{D8D2F78D-6AF8-4007-85FB-6FF57F4D8D11}">
      <text>
        <r>
          <rPr>
            <b/>
            <sz val="9"/>
            <color indexed="81"/>
            <rFont val="Tahoma"/>
            <family val="2"/>
          </rPr>
          <t>Nathan Butler:</t>
        </r>
        <r>
          <rPr>
            <sz val="9"/>
            <color indexed="81"/>
            <rFont val="Tahoma"/>
            <family val="2"/>
          </rPr>
          <t xml:space="preserve">
Historic, with a generous buffer for cost increases</t>
        </r>
      </text>
    </comment>
    <comment ref="E112" authorId="0" shapeId="0" xr:uid="{74DBE2E3-CC3B-44B1-ACE7-C5AFE38EE93A}">
      <text>
        <r>
          <rPr>
            <b/>
            <sz val="9"/>
            <color indexed="81"/>
            <rFont val="Tahoma"/>
            <family val="2"/>
          </rPr>
          <t>Nathan Butler:</t>
        </r>
        <r>
          <rPr>
            <sz val="9"/>
            <color indexed="81"/>
            <rFont val="Tahoma"/>
            <family val="2"/>
          </rPr>
          <t xml:space="preserve">
$760 for Halligan, rest is for a monthly Zoom account fee </t>
        </r>
      </text>
    </comment>
    <comment ref="F118" authorId="0" shapeId="0" xr:uid="{17E1EFB1-9FF4-43CE-B77F-8432B67777FE}">
      <text>
        <r>
          <rPr>
            <b/>
            <sz val="9"/>
            <color indexed="81"/>
            <rFont val="Tahoma"/>
            <family val="2"/>
          </rPr>
          <t>Nathan Butler:</t>
        </r>
        <r>
          <rPr>
            <sz val="9"/>
            <color indexed="81"/>
            <rFont val="Tahoma"/>
            <family val="2"/>
          </rPr>
          <t xml:space="preserve">
Some  new equipment in the MPD's new protocols, e.g. ultrasounds. Mostly the annual payment on the lifepaks of about $50,000 for 5 years </t>
        </r>
      </text>
    </comment>
    <comment ref="F119" authorId="0" shapeId="0" xr:uid="{9CFBD3E8-3274-4973-8BF1-71E23125ACE5}">
      <text>
        <r>
          <rPr>
            <b/>
            <sz val="9"/>
            <color indexed="81"/>
            <rFont val="Tahoma"/>
            <family val="2"/>
          </rPr>
          <t>Nathan Butler:</t>
        </r>
        <r>
          <rPr>
            <sz val="9"/>
            <color indexed="81"/>
            <rFont val="Tahoma"/>
            <family val="2"/>
          </rPr>
          <t xml:space="preserve">
In 2021 we invested quite a bit in new radios, but we still anticipate higher than expected expenses as CODAN is implemented. </t>
        </r>
      </text>
    </comment>
    <comment ref="F125" authorId="0" shapeId="0" xr:uid="{E7C541D1-1510-4DBF-85EB-9A946194FE0B}">
      <text>
        <r>
          <rPr>
            <b/>
            <sz val="9"/>
            <color indexed="81"/>
            <rFont val="Tahoma"/>
            <family val="2"/>
          </rPr>
          <t>Nathan Butler:</t>
        </r>
        <r>
          <rPr>
            <sz val="9"/>
            <color indexed="81"/>
            <rFont val="Tahoma"/>
            <family val="2"/>
          </rPr>
          <t xml:space="preserve">
We're behind on medical exams, and need to do them next year. </t>
        </r>
      </text>
    </comment>
    <comment ref="F126" authorId="0" shapeId="0" xr:uid="{82B6CD38-0BAF-4354-A8B6-575BC87812E2}">
      <text>
        <r>
          <rPr>
            <b/>
            <sz val="9"/>
            <color indexed="81"/>
            <rFont val="Tahoma"/>
            <family val="2"/>
          </rPr>
          <t>Nathan Butler:</t>
        </r>
        <r>
          <rPr>
            <sz val="9"/>
            <color indexed="81"/>
            <rFont val="Tahoma"/>
            <family val="2"/>
          </rPr>
          <t xml:space="preserve">
It's a little cheaper than expected</t>
        </r>
      </text>
    </comment>
    <comment ref="F128" authorId="0" shapeId="0" xr:uid="{6D755440-5A81-4E3C-ABC9-1639448F1565}">
      <text>
        <r>
          <rPr>
            <b/>
            <sz val="9"/>
            <color indexed="81"/>
            <rFont val="Tahoma"/>
            <family val="2"/>
          </rPr>
          <t>Nathan Butler:</t>
        </r>
        <r>
          <rPr>
            <sz val="9"/>
            <color indexed="81"/>
            <rFont val="Tahoma"/>
            <family val="2"/>
          </rPr>
          <t xml:space="preserve">
Expecting a small increase in transports consistent with historical trends (but it's hard to predict right now)</t>
        </r>
      </text>
    </comment>
    <comment ref="F129" authorId="0" shapeId="0" xr:uid="{539302C8-7EDF-46C0-92F0-A6AB858024D9}">
      <text>
        <r>
          <rPr>
            <b/>
            <sz val="9"/>
            <color indexed="81"/>
            <rFont val="Tahoma"/>
            <family val="2"/>
          </rPr>
          <t>Nathan Butler:</t>
        </r>
        <r>
          <rPr>
            <sz val="9"/>
            <color indexed="81"/>
            <rFont val="Tahoma"/>
            <family val="2"/>
          </rPr>
          <t xml:space="preserve">
historic use</t>
        </r>
      </text>
    </comment>
    <comment ref="F130" authorId="0" shapeId="0" xr:uid="{12D1F77D-8D2D-4501-BBDA-E40FDA03922B}">
      <text>
        <r>
          <rPr>
            <b/>
            <sz val="9"/>
            <color indexed="81"/>
            <rFont val="Tahoma"/>
            <family val="2"/>
          </rPr>
          <t>Nathan Butler:</t>
        </r>
        <r>
          <rPr>
            <sz val="9"/>
            <color indexed="81"/>
            <rFont val="Tahoma"/>
            <family val="2"/>
          </rPr>
          <t xml:space="preserve">
2022 will be a new mapbook year. It alternates years, at least in normal times. </t>
        </r>
      </text>
    </comment>
    <comment ref="F131" authorId="0" shapeId="0" xr:uid="{0BEBC552-3240-42B2-8170-2734154D25A8}">
      <text>
        <r>
          <rPr>
            <b/>
            <sz val="9"/>
            <color indexed="81"/>
            <rFont val="Tahoma"/>
            <family val="2"/>
          </rPr>
          <t>Nathan Butler:</t>
        </r>
        <r>
          <rPr>
            <sz val="9"/>
            <color indexed="81"/>
            <rFont val="Tahoma"/>
            <family val="2"/>
          </rPr>
          <t xml:space="preserve">
includes the survey company we use</t>
        </r>
      </text>
    </comment>
    <comment ref="D144" authorId="0" shapeId="0" xr:uid="{9357CB84-B13B-46C5-9A3A-79E83982061A}">
      <text>
        <r>
          <rPr>
            <b/>
            <sz val="9"/>
            <color indexed="81"/>
            <rFont val="Tahoma"/>
            <family val="2"/>
          </rPr>
          <t>Nathan Butler:</t>
        </r>
        <r>
          <rPr>
            <sz val="9"/>
            <color indexed="81"/>
            <rFont val="Tahoma"/>
            <family val="2"/>
          </rPr>
          <t xml:space="preserve">
We found out that the 2019 submission had been off significantly, and had to refund GEMT</t>
        </r>
      </text>
    </comment>
    <comment ref="E144" authorId="0" shapeId="0" xr:uid="{64175AC5-9AF4-4291-8A96-E43669E0702A}">
      <text>
        <r>
          <rPr>
            <b/>
            <sz val="9"/>
            <color indexed="81"/>
            <rFont val="Tahoma"/>
            <family val="2"/>
          </rPr>
          <t>Nathan Butler:</t>
        </r>
        <r>
          <rPr>
            <sz val="9"/>
            <color indexed="81"/>
            <rFont val="Tahoma"/>
            <family val="2"/>
          </rPr>
          <t xml:space="preserve">
We paid back the 2019 overpay, but owe another $60,000 for 2020 that we have not yet paid. It's possible it will not be assessed until 2022, but likely in 2021</t>
        </r>
      </text>
    </comment>
    <comment ref="F145" authorId="0" shapeId="0" xr:uid="{C2CF1350-BF23-499A-9998-5FB00666B033}">
      <text>
        <r>
          <rPr>
            <b/>
            <sz val="9"/>
            <color indexed="81"/>
            <rFont val="Tahoma"/>
            <family val="2"/>
          </rPr>
          <t>Nathan Butler:</t>
        </r>
        <r>
          <rPr>
            <sz val="9"/>
            <color indexed="81"/>
            <rFont val="Tahoma"/>
            <family val="2"/>
          </rPr>
          <t xml:space="preserve">
these were one-time overpay refunds due to prior admin. We were able to pay them back in 2021. </t>
        </r>
      </text>
    </comment>
    <comment ref="F150" authorId="0" shapeId="0" xr:uid="{C3D8E973-D120-4B5F-BAE8-9E49A6C3B19A}">
      <text>
        <r>
          <rPr>
            <b/>
            <sz val="9"/>
            <color indexed="81"/>
            <rFont val="Tahoma"/>
            <family val="2"/>
          </rPr>
          <t>Nathan Butler:</t>
        </r>
        <r>
          <rPr>
            <sz val="9"/>
            <color indexed="81"/>
            <rFont val="Tahoma"/>
            <family val="2"/>
          </rPr>
          <t xml:space="preserve">
Moving Lainey's assistant to this BARS code since he is an active EMT.</t>
        </r>
      </text>
    </comment>
    <comment ref="F155" authorId="0" shapeId="0" xr:uid="{7236290F-5FB9-420D-A415-1CF67A58E38A}">
      <text>
        <r>
          <rPr>
            <b/>
            <sz val="9"/>
            <color indexed="81"/>
            <rFont val="Tahoma"/>
            <family val="2"/>
          </rPr>
          <t>Nathan Butler:
C</t>
        </r>
        <r>
          <rPr>
            <sz val="9"/>
            <color indexed="81"/>
            <rFont val="Tahoma"/>
            <family val="2"/>
          </rPr>
          <t>harge is 8% of wages</t>
        </r>
      </text>
    </comment>
    <comment ref="F156" authorId="0" shapeId="0" xr:uid="{CF296B40-3E69-4CEA-8EDC-683FA4FBEA6D}">
      <text>
        <r>
          <rPr>
            <b/>
            <sz val="9"/>
            <color indexed="81"/>
            <rFont val="Tahoma"/>
            <family val="2"/>
          </rPr>
          <t>Nathan Butler:</t>
        </r>
        <r>
          <rPr>
            <sz val="9"/>
            <color indexed="81"/>
            <rFont val="Tahoma"/>
            <family val="2"/>
          </rPr>
          <t xml:space="preserve">
Historic charge is 1% of wages</t>
        </r>
      </text>
    </comment>
    <comment ref="F157" authorId="0" shapeId="0" xr:uid="{CAE634DA-F9D0-433C-82C0-79874ACD53F2}">
      <text>
        <r>
          <rPr>
            <b/>
            <sz val="9"/>
            <color indexed="81"/>
            <rFont val="Tahoma"/>
            <family val="2"/>
          </rPr>
          <t>Nathan Butler:</t>
        </r>
        <r>
          <rPr>
            <sz val="9"/>
            <color indexed="81"/>
            <rFont val="Tahoma"/>
            <family val="2"/>
          </rPr>
          <t xml:space="preserve">
cost plus 3%</t>
        </r>
      </text>
    </comment>
    <comment ref="F158" authorId="0" shapeId="0" xr:uid="{D73230AB-122A-4D13-A5B5-B716F6C83097}">
      <text>
        <r>
          <rPr>
            <b/>
            <sz val="9"/>
            <color indexed="81"/>
            <rFont val="Tahoma"/>
            <family val="2"/>
          </rPr>
          <t>Nathan Butler:</t>
        </r>
        <r>
          <rPr>
            <sz val="9"/>
            <color indexed="81"/>
            <rFont val="Tahoma"/>
            <family val="2"/>
          </rPr>
          <t xml:space="preserve">
5% of wages </t>
        </r>
      </text>
    </comment>
    <comment ref="F159" authorId="0" shapeId="0" xr:uid="{C7E71C54-9757-4D1B-9AAA-7C71827C0996}">
      <text>
        <r>
          <rPr>
            <b/>
            <sz val="9"/>
            <color indexed="81"/>
            <rFont val="Tahoma"/>
            <family val="2"/>
          </rPr>
          <t>Nathan Butler:</t>
        </r>
        <r>
          <rPr>
            <sz val="9"/>
            <color indexed="81"/>
            <rFont val="Tahoma"/>
            <family val="2"/>
          </rPr>
          <t xml:space="preserve">
Should be close to historic rates when we had two people in outreach, plus 5% </t>
        </r>
      </text>
    </comment>
    <comment ref="F160" authorId="0" shapeId="0" xr:uid="{767337C4-B370-49BE-AC50-8C899DB89A25}">
      <text>
        <r>
          <rPr>
            <b/>
            <sz val="9"/>
            <color indexed="81"/>
            <rFont val="Tahoma"/>
            <family val="2"/>
          </rPr>
          <t>Nathan Butler:</t>
        </r>
        <r>
          <rPr>
            <sz val="9"/>
            <color indexed="81"/>
            <rFont val="Tahoma"/>
            <family val="2"/>
          </rPr>
          <t xml:space="preserve">
$100 per person per month</t>
        </r>
      </text>
    </comment>
    <comment ref="F161" authorId="0" shapeId="0" xr:uid="{802D4120-D7ED-46BB-A1FC-7BC50B505078}">
      <text>
        <r>
          <rPr>
            <b/>
            <sz val="9"/>
            <color indexed="81"/>
            <rFont val="Tahoma"/>
            <family val="2"/>
          </rPr>
          <t>Nathan Butler:</t>
        </r>
        <r>
          <rPr>
            <sz val="9"/>
            <color indexed="81"/>
            <rFont val="Tahoma"/>
            <family val="2"/>
          </rPr>
          <t xml:space="preserve">
Historic rate for two, but should be less than previously due to age change </t>
        </r>
      </text>
    </comment>
    <comment ref="F162" authorId="0" shapeId="0" xr:uid="{C274EE94-EEB8-4B8A-A3AC-DC1F562163ED}">
      <text>
        <r>
          <rPr>
            <b/>
            <sz val="9"/>
            <color indexed="81"/>
            <rFont val="Tahoma"/>
            <family val="2"/>
          </rPr>
          <t>Nathan Butler:</t>
        </r>
        <r>
          <rPr>
            <sz val="9"/>
            <color indexed="81"/>
            <rFont val="Tahoma"/>
            <family val="2"/>
          </rPr>
          <t xml:space="preserve">
Based on historic rates</t>
        </r>
      </text>
    </comment>
    <comment ref="F165" authorId="0" shapeId="0" xr:uid="{FEFBEDFD-A920-44EC-ADBF-04A06B6B582A}">
      <text>
        <r>
          <rPr>
            <b/>
            <sz val="9"/>
            <color indexed="81"/>
            <rFont val="Tahoma"/>
            <family val="2"/>
          </rPr>
          <t>Nathan Butler:</t>
        </r>
        <r>
          <rPr>
            <sz val="9"/>
            <color indexed="81"/>
            <rFont val="Tahoma"/>
            <family val="2"/>
          </rPr>
          <t xml:space="preserve">
cost plus 5%</t>
        </r>
      </text>
    </comment>
    <comment ref="E180" authorId="0" shapeId="0" xr:uid="{47BF4F3E-4D58-430C-8130-7EC084CB95E5}">
      <text>
        <r>
          <rPr>
            <b/>
            <sz val="9"/>
            <color indexed="81"/>
            <rFont val="Tahoma"/>
            <family val="2"/>
          </rPr>
          <t>Nathan Butler:</t>
        </r>
        <r>
          <rPr>
            <sz val="9"/>
            <color indexed="81"/>
            <rFont val="Tahoma"/>
            <family val="2"/>
          </rPr>
          <t xml:space="preserve">
We are still hoping to have an EMT class, which we intend to split with Fire </t>
        </r>
      </text>
    </comment>
    <comment ref="F180" authorId="0" shapeId="0" xr:uid="{B246A0AC-3C18-4D73-97E0-E269CB75E91F}">
      <text>
        <r>
          <rPr>
            <b/>
            <sz val="9"/>
            <color indexed="81"/>
            <rFont val="Tahoma"/>
            <family val="2"/>
          </rPr>
          <t>Nathan Butler:</t>
        </r>
        <r>
          <rPr>
            <sz val="9"/>
            <color indexed="81"/>
            <rFont val="Tahoma"/>
            <family val="2"/>
          </rPr>
          <t xml:space="preserve">
we will need a fulll EMT class</t>
        </r>
      </text>
    </comment>
    <comment ref="E183" authorId="0" shapeId="0" xr:uid="{F9E5E49B-FFEE-4096-AF2E-A4C1E953F359}">
      <text>
        <r>
          <rPr>
            <b/>
            <sz val="9"/>
            <color indexed="81"/>
            <rFont val="Tahoma"/>
            <family val="2"/>
          </rPr>
          <t>Nathan Butler:</t>
        </r>
        <r>
          <rPr>
            <sz val="9"/>
            <color indexed="81"/>
            <rFont val="Tahoma"/>
            <family val="2"/>
          </rPr>
          <t xml:space="preserve">
Lower than expected, but we need to do some station upgrades </t>
        </r>
      </text>
    </comment>
    <comment ref="F186" authorId="0" shapeId="0" xr:uid="{9BBDE95B-6A61-482A-A42E-CDABC9423CD3}">
      <text>
        <r>
          <rPr>
            <b/>
            <sz val="9"/>
            <color indexed="81"/>
            <rFont val="Tahoma"/>
            <family val="2"/>
          </rPr>
          <t>Nathan Butler:</t>
        </r>
        <r>
          <rPr>
            <sz val="9"/>
            <color indexed="81"/>
            <rFont val="Tahoma"/>
            <family val="2"/>
          </rPr>
          <t xml:space="preserve">
Work to making living quarters better for higher occupancy (e.g. new beds, fixtures, etc.)</t>
        </r>
      </text>
    </comment>
    <comment ref="E203" authorId="0" shapeId="0" xr:uid="{2D186D24-4EE7-4E20-AF24-B3F4F0104ECF}">
      <text>
        <r>
          <rPr>
            <b/>
            <sz val="9"/>
            <color indexed="81"/>
            <rFont val="Tahoma"/>
            <family val="2"/>
          </rPr>
          <t>Nathan Butler:</t>
        </r>
        <r>
          <rPr>
            <sz val="9"/>
            <color indexed="81"/>
            <rFont val="Tahoma"/>
            <family val="2"/>
          </rPr>
          <t xml:space="preserve">
This is the line item for our fleet manager. We have two new rigs ths year to be outfitted, and summer is coming, meaning likely repairs needed… </t>
        </r>
      </text>
    </comment>
    <comment ref="F209" authorId="0" shapeId="0" xr:uid="{9E8BC4CD-57C5-4B0A-9F5E-6D8F7E1708AC}">
      <text>
        <r>
          <rPr>
            <b/>
            <sz val="9"/>
            <color indexed="81"/>
            <rFont val="Tahoma"/>
            <charset val="1"/>
          </rPr>
          <t>Nathan Butler:</t>
        </r>
        <r>
          <rPr>
            <sz val="9"/>
            <color indexed="81"/>
            <rFont val="Tahoma"/>
            <charset val="1"/>
          </rPr>
          <t xml:space="preserve">
Need new mobiles for the three ambulances </t>
        </r>
      </text>
    </comment>
    <comment ref="E210" authorId="0" shapeId="0" xr:uid="{A8DEA772-C5F4-401C-A421-57CB02370B17}">
      <text>
        <r>
          <rPr>
            <b/>
            <sz val="9"/>
            <color indexed="81"/>
            <rFont val="Tahoma"/>
            <family val="2"/>
          </rPr>
          <t>Nathan Butler:</t>
        </r>
        <r>
          <rPr>
            <sz val="9"/>
            <color indexed="81"/>
            <rFont val="Tahoma"/>
            <family val="2"/>
          </rPr>
          <t xml:space="preserve">
We have equipment from the old 3rd medic rig, but will have to replace some of it </t>
        </r>
      </text>
    </comment>
    <comment ref="E225" authorId="0" shapeId="0" xr:uid="{C9D5DC1F-C796-4D1F-AA43-7FB30D128D1E}">
      <text>
        <r>
          <rPr>
            <b/>
            <sz val="9"/>
            <color indexed="81"/>
            <rFont val="Tahoma"/>
            <family val="2"/>
          </rPr>
          <t>Nathan Butler:</t>
        </r>
        <r>
          <rPr>
            <sz val="9"/>
            <color indexed="81"/>
            <rFont val="Tahoma"/>
            <family val="2"/>
          </rPr>
          <t xml:space="preserve">
Paying off the EMS Bond occurred in May 2021, as well as 5 months of regular payments. We used the General Fund for this, leaving the reserve for vehicles. </t>
        </r>
      </text>
    </comment>
    <comment ref="F242" authorId="0" shapeId="0" xr:uid="{AC66773E-19C8-48B9-B4B0-CBB7752FAC51}">
      <text>
        <r>
          <rPr>
            <b/>
            <sz val="9"/>
            <color indexed="81"/>
            <rFont val="Tahoma"/>
            <family val="2"/>
          </rPr>
          <t>Nathan Butler:</t>
        </r>
        <r>
          <rPr>
            <sz val="9"/>
            <color indexed="81"/>
            <rFont val="Tahoma"/>
            <family val="2"/>
          </rPr>
          <t xml:space="preserve">
Ambulance purchase and sprint rig cost $20,000 less than expected, therefore, depositing (in 2022 only) that amount less. The savings will be spent on building and land improvements.
This amount of $109,000 based on Capital Improvement Plan calls for (Res 20-532) </t>
        </r>
      </text>
    </comment>
  </commentList>
</comments>
</file>

<file path=xl/sharedStrings.xml><?xml version="1.0" encoding="utf-8"?>
<sst xmlns="http://schemas.openxmlformats.org/spreadsheetml/2006/main" count="946" uniqueCount="585">
  <si>
    <t>San Juan Island Fire &amp; Rescue</t>
  </si>
  <si>
    <t>Description</t>
  </si>
  <si>
    <t>Actual
CY 2017</t>
  </si>
  <si>
    <t>Actual
CY 2018</t>
  </si>
  <si>
    <t>Beginning Fund Balance</t>
  </si>
  <si>
    <t>Resources</t>
  </si>
  <si>
    <t>Interest</t>
  </si>
  <si>
    <t>Total Requirements</t>
  </si>
  <si>
    <t>Balance Check</t>
  </si>
  <si>
    <t>Beginning Capital Reserves</t>
  </si>
  <si>
    <t>Total Resources</t>
  </si>
  <si>
    <t>CY-2020 Budget Preparation Worksheets - GO Bond</t>
  </si>
  <si>
    <t>Actual
FY 2017</t>
  </si>
  <si>
    <t>Actual
FY 2018</t>
  </si>
  <si>
    <t>Budget
FY 2019</t>
  </si>
  <si>
    <t>Projected
FY 2019</t>
  </si>
  <si>
    <t>Proposed
FY 2020</t>
  </si>
  <si>
    <t>Approved
FY 2020</t>
  </si>
  <si>
    <t>Adopted
FY 2020</t>
  </si>
  <si>
    <t>Bond Summary/Overview</t>
  </si>
  <si>
    <t>Tax Revenue - Current Year</t>
  </si>
  <si>
    <t>Tax Revenue - Past Years</t>
  </si>
  <si>
    <t>Other (transfers in from GF, etc.)</t>
  </si>
  <si>
    <t>Total GOBond Revenues</t>
  </si>
  <si>
    <t>Liabilities/Payments</t>
  </si>
  <si>
    <t>Debt Payment - Principal</t>
  </si>
  <si>
    <t>Debt Payment - Interest</t>
  </si>
  <si>
    <t>Other (transfers out to GF, etc.)</t>
  </si>
  <si>
    <t>Total GOBond Liabilities</t>
  </si>
  <si>
    <t>Unappropriated Fund Balance</t>
  </si>
  <si>
    <t>Donations</t>
  </si>
  <si>
    <t>Transfers In</t>
  </si>
  <si>
    <t>Resources - General Obligation Bond Fund</t>
  </si>
  <si>
    <t>BARS Code</t>
  </si>
  <si>
    <t>Items Requests</t>
  </si>
  <si>
    <t>Justification</t>
  </si>
  <si>
    <t>CY2020
Requested
Budget</t>
  </si>
  <si>
    <t>Personnel Services - Expenditures</t>
  </si>
  <si>
    <t>Telephone</t>
  </si>
  <si>
    <t>Postage</t>
  </si>
  <si>
    <t>Office Supplies</t>
  </si>
  <si>
    <t>Dispatch services</t>
  </si>
  <si>
    <t>Elections</t>
  </si>
  <si>
    <t>Dues/Memberships</t>
  </si>
  <si>
    <t>Awards</t>
  </si>
  <si>
    <t>Legal Services</t>
  </si>
  <si>
    <t>Uniforms</t>
  </si>
  <si>
    <t>Station Supplies</t>
  </si>
  <si>
    <t>Electrical</t>
  </si>
  <si>
    <t>Water</t>
  </si>
  <si>
    <t>Garbage</t>
  </si>
  <si>
    <t>Acct</t>
  </si>
  <si>
    <t>Facilities Capital Projects</t>
  </si>
  <si>
    <t>Maintenance Facility Annex</t>
  </si>
  <si>
    <t>Overcrowded operations, inadequate maintenance facilities</t>
  </si>
  <si>
    <t>Total</t>
  </si>
  <si>
    <t>Facilities Special Expenses</t>
  </si>
  <si>
    <t>6561.00.522.20.31.0001</t>
  </si>
  <si>
    <t>average trending</t>
  </si>
  <si>
    <t>6561.00.522.20.31.0002</t>
  </si>
  <si>
    <t>SCBA</t>
  </si>
  <si>
    <t xml:space="preserve">PPE </t>
  </si>
  <si>
    <t>increase replacment of worn out PPE</t>
  </si>
  <si>
    <t>6561.00.522.20.31.0003</t>
  </si>
  <si>
    <t>Firefighter Supplies</t>
  </si>
  <si>
    <t>6561.00.522.20.31.0004</t>
  </si>
  <si>
    <t>Fireline/training Food</t>
  </si>
  <si>
    <t>6561.00.522.20.31.0005</t>
  </si>
  <si>
    <t>6561.00.522.20.32.0001</t>
  </si>
  <si>
    <t>Fuel</t>
  </si>
  <si>
    <t>6561.00.522.20.35.0000</t>
  </si>
  <si>
    <t>Fire Minor Tools and Equipment</t>
  </si>
  <si>
    <t xml:space="preserve">reoccurring average </t>
  </si>
  <si>
    <t>6561.00.522.50.31.0001</t>
  </si>
  <si>
    <t>Motor Vehicle Parts</t>
  </si>
  <si>
    <t>6561.00.522.50.32.0001</t>
  </si>
  <si>
    <t>Propane</t>
  </si>
  <si>
    <t>reoccurring average trending</t>
  </si>
  <si>
    <t>6561.00.522.50.35.0001</t>
  </si>
  <si>
    <t>Small Tools</t>
  </si>
  <si>
    <t>6561.00.522.50.47.0001</t>
  </si>
  <si>
    <t>Electricity</t>
  </si>
  <si>
    <t>reoccurring and trending up</t>
  </si>
  <si>
    <t>6561.00.522.50.47.0002</t>
  </si>
  <si>
    <t>6561.00.522.50.47.0003</t>
  </si>
  <si>
    <t>6561.00.522.50.47.0004</t>
  </si>
  <si>
    <t>Alarm Systems</t>
  </si>
  <si>
    <t>6561.00.522.50.48.0001</t>
  </si>
  <si>
    <t>Mechanical Services</t>
  </si>
  <si>
    <t>6561.00.522.50.48.0002</t>
  </si>
  <si>
    <t>Fire Equipment Repairs</t>
  </si>
  <si>
    <t>reoccurring average</t>
  </si>
  <si>
    <t>6561.00.522.50.48.0003</t>
  </si>
  <si>
    <t>SCBA Repair</t>
  </si>
  <si>
    <t xml:space="preserve">PPE Repair </t>
  </si>
  <si>
    <t>maintain and repair of PPE</t>
  </si>
  <si>
    <t xml:space="preserve"> </t>
  </si>
  <si>
    <t>6561.00.522.50.48.0004</t>
  </si>
  <si>
    <t>Radio Repair</t>
  </si>
  <si>
    <t>6561.00.522.50.48.0005</t>
  </si>
  <si>
    <t>Facility Maintenance</t>
  </si>
  <si>
    <t>6561.00.594.22.64.0004</t>
  </si>
  <si>
    <t>Firefighter Equipment</t>
  </si>
  <si>
    <t>6561.00.594.22.64.0006</t>
  </si>
  <si>
    <t>Communications Equipment</t>
  </si>
  <si>
    <t>6561.00.594.22.64.0007</t>
  </si>
  <si>
    <t>Capital Equipment</t>
  </si>
  <si>
    <t>Fleet Capital Projects</t>
  </si>
  <si>
    <t>Truck and Rescue reconfiguration</t>
  </si>
  <si>
    <t>Inadequate storage systems and need for improved efficiencies/effective deployment of resources.  Outfit Quint as a truck (ventilation, search &amp; rescue, RIC, fireground support).  Outfit rescue as special ops, auxiliary, personnel support, logistical support, catch-all.  Labor is accomplished in-house.  Storage solutions predominant cost.</t>
  </si>
  <si>
    <t>$10,000 placeholder</t>
  </si>
  <si>
    <t>Fleet Special Expenses</t>
  </si>
  <si>
    <t>Operations Capital Projects</t>
  </si>
  <si>
    <t>Remodel Headquarters</t>
  </si>
  <si>
    <t>Operations Special Expenses</t>
  </si>
  <si>
    <t>Firefighter Wages</t>
  </si>
  <si>
    <t>Adjustments result in decreased budget: History of overbudgeted line, HIP and Duty Officer wage policy adjustments, omit recruit academy</t>
  </si>
  <si>
    <t>Actual
CY 2019</t>
  </si>
  <si>
    <t>Ambulance / Aid Car</t>
  </si>
  <si>
    <t>Tax Revenue - 6 yr. renewal</t>
  </si>
  <si>
    <t>Program Fees</t>
  </si>
  <si>
    <t>Ground Emergency Med Transport (GEMT)</t>
  </si>
  <si>
    <t>Fed Indirect Reimbursement NSACH</t>
  </si>
  <si>
    <t>Dept. of Health Trauma Grant (Fire)</t>
  </si>
  <si>
    <t>DNR PILT NAP / NRCA</t>
  </si>
  <si>
    <t>Misc. Revenues</t>
  </si>
  <si>
    <t xml:space="preserve">IIMC Reimbursements - PHD payroll </t>
  </si>
  <si>
    <t>Operations-paramedics</t>
  </si>
  <si>
    <t>Operations-career EMTs</t>
  </si>
  <si>
    <t>Operations-volunteer stipends</t>
  </si>
  <si>
    <t>Administration-PHD Superintendent</t>
  </si>
  <si>
    <t>Administration-Exec.Asst.PHD</t>
  </si>
  <si>
    <t>Outreach-Coordinator</t>
  </si>
  <si>
    <t>Outreach-Admin.Asst.</t>
  </si>
  <si>
    <t>Outreach-EMT/Instructor</t>
  </si>
  <si>
    <t>FICA - Admin</t>
  </si>
  <si>
    <t>FICA - Ops</t>
  </si>
  <si>
    <t>FICA - Outreach</t>
  </si>
  <si>
    <t>L&amp;I - Admin</t>
  </si>
  <si>
    <t>L&amp;I - Ops</t>
  </si>
  <si>
    <t>L&amp;I - Outreach</t>
  </si>
  <si>
    <t>PFML - Ops</t>
  </si>
  <si>
    <t>PFML - Outreach</t>
  </si>
  <si>
    <t>Retirement LEOFF - Admin</t>
  </si>
  <si>
    <t>Retirment PERS - Admin</t>
  </si>
  <si>
    <t>Unemployment Ins.</t>
  </si>
  <si>
    <t>Deferred Comp - Admin</t>
  </si>
  <si>
    <t>Medical Insurance - Admin</t>
  </si>
  <si>
    <t>Life Insurance - Admin</t>
  </si>
  <si>
    <t>Dental Insurance - Admin</t>
  </si>
  <si>
    <t>Health Reimbursement Acct</t>
  </si>
  <si>
    <t>Retirement LEOFF - Ops</t>
  </si>
  <si>
    <t>Deferred Comp - Ops</t>
  </si>
  <si>
    <t>Medical Insurance - Ops</t>
  </si>
  <si>
    <t>Life Insurance - Ops</t>
  </si>
  <si>
    <t>Dental Insurance - Ops</t>
  </si>
  <si>
    <t>Retirement PERS - Outreach</t>
  </si>
  <si>
    <t>Retirement LEOFF - Outreach</t>
  </si>
  <si>
    <t>Deferred Comp - Outreach</t>
  </si>
  <si>
    <t>Medical Insurance - Outreach</t>
  </si>
  <si>
    <t>Life Insurance - Outreach</t>
  </si>
  <si>
    <t>Dental Insurance - Outreach</t>
  </si>
  <si>
    <t>Mobile Cell Service</t>
  </si>
  <si>
    <t>Software</t>
  </si>
  <si>
    <t>Office Equipment</t>
  </si>
  <si>
    <t>Advertising</t>
  </si>
  <si>
    <t>Accounting services</t>
  </si>
  <si>
    <t>Data / Internet</t>
  </si>
  <si>
    <t>Meals / per diem for education / conferences</t>
  </si>
  <si>
    <t>Transportation - Mileage / airfare</t>
  </si>
  <si>
    <t>Tuition - registration fees</t>
  </si>
  <si>
    <t>Lodging</t>
  </si>
  <si>
    <t>Excess liability</t>
  </si>
  <si>
    <t>State Auditor Admin Services</t>
  </si>
  <si>
    <t>County Admin Services</t>
  </si>
  <si>
    <t>Criminal background checks</t>
  </si>
  <si>
    <t>Computers - Comms equip</t>
  </si>
  <si>
    <t>Other Professional</t>
  </si>
  <si>
    <t>EMS transport billing services</t>
  </si>
  <si>
    <t>Laundry Services</t>
  </si>
  <si>
    <t>Medical Equipment</t>
  </si>
  <si>
    <t>Medical Supplies</t>
  </si>
  <si>
    <t>Medications / Pharmacology</t>
  </si>
  <si>
    <t>Vehicle repairs</t>
  </si>
  <si>
    <t>OTEP, local training, new EMT class, Wilderness module</t>
  </si>
  <si>
    <t>Marine / boat fees</t>
  </si>
  <si>
    <t>SOLO Wilderness classes</t>
  </si>
  <si>
    <t>Station supplies</t>
  </si>
  <si>
    <t>Station equipment</t>
  </si>
  <si>
    <t>Water / Sewer</t>
  </si>
  <si>
    <t>Resources - Reserve Fund 6512</t>
  </si>
  <si>
    <t>Uniform allowance - Admin</t>
  </si>
  <si>
    <t>Uniform allowance - Ops</t>
  </si>
  <si>
    <t>Employee Immunizations</t>
  </si>
  <si>
    <t>GEMT</t>
  </si>
  <si>
    <t xml:space="preserve">Administrator Severence </t>
  </si>
  <si>
    <t xml:space="preserve">Fuel and Oil </t>
  </si>
  <si>
    <t>Supervising Physician</t>
  </si>
  <si>
    <t xml:space="preserve">Station Repairs &amp; Maint </t>
  </si>
  <si>
    <t xml:space="preserve">Software - Operations </t>
  </si>
  <si>
    <t xml:space="preserve">Contract Services </t>
  </si>
  <si>
    <t xml:space="preserve">EMS Equipment Maint/Repair </t>
  </si>
  <si>
    <t>PFML Paid Family Leave - Admin</t>
  </si>
  <si>
    <t xml:space="preserve">Admin Med Flight </t>
  </si>
  <si>
    <t>Operations-officer stipends</t>
  </si>
  <si>
    <t>Employee &amp; Volunteer Accident &amp; sickness policy</t>
  </si>
  <si>
    <t>Sale of Fixed assets</t>
  </si>
  <si>
    <t>COVID Grant from US HHS</t>
  </si>
  <si>
    <t>522.10.31.0006</t>
  </si>
  <si>
    <t>522.10.31.0001</t>
  </si>
  <si>
    <t>522.10.35.0001</t>
  </si>
  <si>
    <t>522.10.41.0001</t>
  </si>
  <si>
    <t>522.10.41.0002</t>
  </si>
  <si>
    <t>522.10.41.0003</t>
  </si>
  <si>
    <t>522.10.41.0004</t>
  </si>
  <si>
    <t>522.10.41.0007</t>
  </si>
  <si>
    <t>522.10.42.0001</t>
  </si>
  <si>
    <t>522.10.42.0002</t>
  </si>
  <si>
    <t>522.10.42.0003</t>
  </si>
  <si>
    <t>522.10.42.0004</t>
  </si>
  <si>
    <t>522.10.43.0001</t>
  </si>
  <si>
    <t>522.10.43.0002</t>
  </si>
  <si>
    <t>522.10.43.0003</t>
  </si>
  <si>
    <t>522.10.46.0001</t>
  </si>
  <si>
    <t>522.10.46.0005</t>
  </si>
  <si>
    <t>522.10.49.0001</t>
  </si>
  <si>
    <t>522.10.49.0008</t>
  </si>
  <si>
    <t>522.20.31.0002</t>
  </si>
  <si>
    <t>522.20.31.0005</t>
  </si>
  <si>
    <t>522.20.31.0006</t>
  </si>
  <si>
    <t>522.20.32.0001</t>
  </si>
  <si>
    <t>522.20.35.0002</t>
  </si>
  <si>
    <t>522.20.35.0003</t>
  </si>
  <si>
    <t>522.20.35.0004</t>
  </si>
  <si>
    <t>522.20.41.0000</t>
  </si>
  <si>
    <t>522.20.41.0001</t>
  </si>
  <si>
    <t>522.20.41.0003</t>
  </si>
  <si>
    <t>522.20.41.0004</t>
  </si>
  <si>
    <t>522.20.41.0005</t>
  </si>
  <si>
    <t>522.20.41.0006</t>
  </si>
  <si>
    <t>522.20.41.0007</t>
  </si>
  <si>
    <t>522.20.41.0008</t>
  </si>
  <si>
    <t>522.20.43.0004</t>
  </si>
  <si>
    <t>522.20.43.0005</t>
  </si>
  <si>
    <t>522.20.43.0006</t>
  </si>
  <si>
    <t>522.20.46.0003</t>
  </si>
  <si>
    <t>522.20.46.0004</t>
  </si>
  <si>
    <t>522.20.46.0005</t>
  </si>
  <si>
    <t>522.20.49.0000</t>
  </si>
  <si>
    <t>522.41.31.0004</t>
  </si>
  <si>
    <t>522.41.35.0004</t>
  </si>
  <si>
    <t>522.41.41.0002</t>
  </si>
  <si>
    <t>522.45.49.0002</t>
  </si>
  <si>
    <t>522.45.49.0003</t>
  </si>
  <si>
    <t>522.50.31.0003</t>
  </si>
  <si>
    <t>522.50.35.0003</t>
  </si>
  <si>
    <t>522.50.46.0001</t>
  </si>
  <si>
    <t>522.50.47.0002</t>
  </si>
  <si>
    <t>522.50.47.0003</t>
  </si>
  <si>
    <t>522.50.47.0004</t>
  </si>
  <si>
    <t>522.50.48.0001</t>
  </si>
  <si>
    <t>522.60.35.0005</t>
  </si>
  <si>
    <t>522.60.48.0002</t>
  </si>
  <si>
    <t>522.60.48.0004</t>
  </si>
  <si>
    <t>522.60.48.0005</t>
  </si>
  <si>
    <t>522.70.41.0003</t>
  </si>
  <si>
    <t>522.10.10.0001</t>
  </si>
  <si>
    <t>522.10.10.0002</t>
  </si>
  <si>
    <t>522.10.10.0006</t>
  </si>
  <si>
    <t>522.10.10.0007</t>
  </si>
  <si>
    <t>522.10.10.0008</t>
  </si>
  <si>
    <t>522.10.20.0001</t>
  </si>
  <si>
    <t>522.10.20.0002</t>
  </si>
  <si>
    <t>522.10.20.0003</t>
  </si>
  <si>
    <t>522.10.20.0004</t>
  </si>
  <si>
    <t>522.10.20.0005</t>
  </si>
  <si>
    <t>522.10.20.0006</t>
  </si>
  <si>
    <t>522.10.20.0007</t>
  </si>
  <si>
    <t>522.10.20.0011</t>
  </si>
  <si>
    <t>522.10.20.0012</t>
  </si>
  <si>
    <t>522.10.20.0013</t>
  </si>
  <si>
    <t>522.10.20.0014</t>
  </si>
  <si>
    <t>522.20.10.0001</t>
  </si>
  <si>
    <t>522.20.10.1001</t>
  </si>
  <si>
    <t>522.20.10.1003</t>
  </si>
  <si>
    <t>522.20.10.1005</t>
  </si>
  <si>
    <t>522.20.20.0001</t>
  </si>
  <si>
    <t>522.20.20.0002</t>
  </si>
  <si>
    <t>522.20.20.0004</t>
  </si>
  <si>
    <t>522.20.20.0006</t>
  </si>
  <si>
    <t>522.20.20.0007</t>
  </si>
  <si>
    <t>522.20.20.0008</t>
  </si>
  <si>
    <t>522.20.20.0011</t>
  </si>
  <si>
    <t>522.20.20.0012</t>
  </si>
  <si>
    <t>522.20.20.0013</t>
  </si>
  <si>
    <t>522.20.20.0014</t>
  </si>
  <si>
    <t>522.20.20.0022</t>
  </si>
  <si>
    <t>522.20.20.1005</t>
  </si>
  <si>
    <t>522.41.10.0003</t>
  </si>
  <si>
    <t>522.41.10.0005</t>
  </si>
  <si>
    <t>522.41.10.0006</t>
  </si>
  <si>
    <t>522.41.20.0001</t>
  </si>
  <si>
    <t>522.41.20.0002</t>
  </si>
  <si>
    <t>522.41.20.0003</t>
  </si>
  <si>
    <t>522.41.20.0004</t>
  </si>
  <si>
    <t>522.41.20.0006</t>
  </si>
  <si>
    <t>522.41.20.0007</t>
  </si>
  <si>
    <t>522.41.20.0011</t>
  </si>
  <si>
    <t>522.41.20.0012</t>
  </si>
  <si>
    <t>522.41.20.0013</t>
  </si>
  <si>
    <t>522.41.20.0014</t>
  </si>
  <si>
    <t>Outreach Health Reimbursement Acct</t>
  </si>
  <si>
    <t>522.41.20.0022</t>
  </si>
  <si>
    <t>308.80.00.0000</t>
  </si>
  <si>
    <t>311.10.00.0000</t>
  </si>
  <si>
    <t>331.93.00.0000</t>
  </si>
  <si>
    <t>332.93.40.0000</t>
  </si>
  <si>
    <t>333.93.77.8000</t>
  </si>
  <si>
    <t>334.04.92.0526</t>
  </si>
  <si>
    <t>336.02.31.0000</t>
  </si>
  <si>
    <t>342.21.00.0000</t>
  </si>
  <si>
    <t>342.60.00.0000</t>
  </si>
  <si>
    <t>361.11.00.0000</t>
  </si>
  <si>
    <t>367.00.00.0000</t>
  </si>
  <si>
    <t>395.10.00.0000</t>
  </si>
  <si>
    <t>397.22.00.6511</t>
  </si>
  <si>
    <t>522.10.10.0009</t>
  </si>
  <si>
    <t>522.10.20.0022</t>
  </si>
  <si>
    <t>522.20.10.0004</t>
  </si>
  <si>
    <t>522.60.42.0001</t>
  </si>
  <si>
    <t>Beginning Cash</t>
  </si>
  <si>
    <t xml:space="preserve">337.20.00.0000 </t>
  </si>
  <si>
    <t xml:space="preserve">337.40.00.0000 </t>
  </si>
  <si>
    <t>Tax Revenue - Misc (Leasehold)</t>
  </si>
  <si>
    <t>Tax Revenue - Misc (Timber Tax)</t>
  </si>
  <si>
    <t>342.60.00.0001</t>
  </si>
  <si>
    <t>Ground Emergency Med Transport Reimb</t>
  </si>
  <si>
    <t xml:space="preserve">342.60.00.0002 </t>
  </si>
  <si>
    <t>GEMT Reimbursement</t>
  </si>
  <si>
    <t>361.40.00.0000</t>
  </si>
  <si>
    <t>Loan Interest Earnings</t>
  </si>
  <si>
    <t xml:space="preserve">362.50.00.0000 </t>
  </si>
  <si>
    <t>Rents, Leases and Concessions</t>
  </si>
  <si>
    <t>367.00.00.0001</t>
  </si>
  <si>
    <t xml:space="preserve">Contributions/Donations--Private Sources </t>
  </si>
  <si>
    <t>367.00.00.0002</t>
  </si>
  <si>
    <t>Small Grant from Private Org.</t>
  </si>
  <si>
    <t>388.10.00.0000</t>
  </si>
  <si>
    <t>Prior Period Adjustments</t>
  </si>
  <si>
    <t xml:space="preserve">391.70.00.0000 </t>
  </si>
  <si>
    <t xml:space="preserve"> Repayment of DRS loan </t>
  </si>
  <si>
    <t xml:space="preserve">397.00.00.6521 </t>
  </si>
  <si>
    <t>522.10.20.0010</t>
  </si>
  <si>
    <t xml:space="preserve">Cell Phone Stipend - Admin </t>
  </si>
  <si>
    <t xml:space="preserve">522.10.20.1009 </t>
  </si>
  <si>
    <t xml:space="preserve">Cell Phone Stipend - Provider </t>
  </si>
  <si>
    <t>522.10.23.0000</t>
  </si>
  <si>
    <t>522.10.41.0149</t>
  </si>
  <si>
    <t xml:space="preserve">522.10.46.0002 </t>
  </si>
  <si>
    <t xml:space="preserve">522.10.46.0003 </t>
  </si>
  <si>
    <t xml:space="preserve">Portable Equipment Insurance </t>
  </si>
  <si>
    <t xml:space="preserve">Vehicle Insurance </t>
  </si>
  <si>
    <t xml:space="preserve">Building Insurance </t>
  </si>
  <si>
    <t xml:space="preserve">522.10.46.0004 </t>
  </si>
  <si>
    <t xml:space="preserve">522.10.49.0004 </t>
  </si>
  <si>
    <t xml:space="preserve">522.10.49.0006 </t>
  </si>
  <si>
    <t xml:space="preserve">522.10.49.0007 </t>
  </si>
  <si>
    <t xml:space="preserve">District Costs </t>
  </si>
  <si>
    <t xml:space="preserve">Refunds </t>
  </si>
  <si>
    <t xml:space="preserve">CAMPTS Accreditation </t>
  </si>
  <si>
    <t xml:space="preserve">522.10.49.0060 </t>
  </si>
  <si>
    <t xml:space="preserve">Finance Charges &amp; Late Fees </t>
  </si>
  <si>
    <t xml:space="preserve">522.10.49.0085 </t>
  </si>
  <si>
    <t xml:space="preserve">NSF Check Fees </t>
  </si>
  <si>
    <t xml:space="preserve">522.20.10.0003 </t>
  </si>
  <si>
    <t xml:space="preserve">Operations Director </t>
  </si>
  <si>
    <t xml:space="preserve">522.20.10.0004 </t>
  </si>
  <si>
    <t xml:space="preserve">Logistics Coordinator </t>
  </si>
  <si>
    <t xml:space="preserve">522.20.10.1002 </t>
  </si>
  <si>
    <t xml:space="preserve">522.20.20.0015 </t>
  </si>
  <si>
    <t xml:space="preserve">Medical Expense Reimbursement Plan </t>
  </si>
  <si>
    <t xml:space="preserve">Cell Phone Stipend Provider </t>
  </si>
  <si>
    <t>522.20.20.1010</t>
  </si>
  <si>
    <t>Moving Allowance</t>
  </si>
  <si>
    <t>522.20.23.0000</t>
  </si>
  <si>
    <t xml:space="preserve">522.20.41.0002 </t>
  </si>
  <si>
    <t xml:space="preserve">Medical Exams </t>
  </si>
  <si>
    <t xml:space="preserve">Computer Consultant </t>
  </si>
  <si>
    <t xml:space="preserve">Mapping Services </t>
  </si>
  <si>
    <t xml:space="preserve">522.30.32.0001 </t>
  </si>
  <si>
    <t>Fuel consumed</t>
  </si>
  <si>
    <t xml:space="preserve">522.41.41.0003 </t>
  </si>
  <si>
    <t xml:space="preserve">522.41.41.0004 </t>
  </si>
  <si>
    <t xml:space="preserve">Supervising Physician-Comm Paramedicine </t>
  </si>
  <si>
    <t xml:space="preserve">Community Paramedicine ACH Grant </t>
  </si>
  <si>
    <t xml:space="preserve">522.50.45.0001 </t>
  </si>
  <si>
    <t xml:space="preserve">522.60.48.0003 </t>
  </si>
  <si>
    <t xml:space="preserve">Medical Equipment - Vehicle </t>
  </si>
  <si>
    <t xml:space="preserve">522.70.10.0001 </t>
  </si>
  <si>
    <t xml:space="preserve">EMT - Off Island Transfer </t>
  </si>
  <si>
    <t>522.70.41.0006</t>
  </si>
  <si>
    <t xml:space="preserve"> Air Transport Contract </t>
  </si>
  <si>
    <t xml:space="preserve">588.10.00.0000 </t>
  </si>
  <si>
    <t xml:space="preserve">Prior Year Adjustments </t>
  </si>
  <si>
    <t xml:space="preserve">594.22.64.0002   </t>
  </si>
  <si>
    <t>Building/Fixtures</t>
  </si>
  <si>
    <t xml:space="preserve">591.22.71.2022 </t>
  </si>
  <si>
    <t xml:space="preserve">592.22.80.0000 </t>
  </si>
  <si>
    <t xml:space="preserve">Principal GO Bonds til 2022 </t>
  </si>
  <si>
    <t xml:space="preserve">592.22.83.2022 </t>
  </si>
  <si>
    <t xml:space="preserve">Interest GO Bonds til 2022 </t>
  </si>
  <si>
    <t xml:space="preserve">592.22.89.0000 </t>
  </si>
  <si>
    <t xml:space="preserve">594.22.61.0000 </t>
  </si>
  <si>
    <t xml:space="preserve">594.22.62.0000 </t>
  </si>
  <si>
    <t xml:space="preserve">594.22.64.0001 </t>
  </si>
  <si>
    <t xml:space="preserve">594.22.64.0003 </t>
  </si>
  <si>
    <t xml:space="preserve">Statutory Interest (Tax Refund) </t>
  </si>
  <si>
    <t xml:space="preserve">Vehicle Purchases </t>
  </si>
  <si>
    <t xml:space="preserve">EMS Equipment </t>
  </si>
  <si>
    <t xml:space="preserve">Buildings and Structures </t>
  </si>
  <si>
    <t xml:space="preserve">Land and Land Improvements </t>
  </si>
  <si>
    <t xml:space="preserve">Debt Service Admin Fee </t>
  </si>
  <si>
    <t>TOTAL</t>
  </si>
  <si>
    <t xml:space="preserve">TOTAL EXPENDITURES </t>
  </si>
  <si>
    <t xml:space="preserve">Vacation / Holiday -PHD (admin) </t>
  </si>
  <si>
    <t xml:space="preserve">508.80.00.0000 </t>
  </si>
  <si>
    <t xml:space="preserve">Ending Cash </t>
  </si>
  <si>
    <t>508.80.00.0001</t>
  </si>
  <si>
    <t>508.80.00.0002</t>
  </si>
  <si>
    <t>508.80.00.0003</t>
  </si>
  <si>
    <t>Budgeted Operating Reserve</t>
  </si>
  <si>
    <t>Building Loan Payment Reserves</t>
  </si>
  <si>
    <t>Vehicle Reserves</t>
  </si>
  <si>
    <t>508.80.00.0004</t>
  </si>
  <si>
    <t>Excess Bond Principal Payment</t>
  </si>
  <si>
    <t>Operating Rentals and Leases</t>
  </si>
  <si>
    <t xml:space="preserve">Transfers-in from SJI Hosp. Dist. </t>
  </si>
  <si>
    <t>Flight Nurses</t>
  </si>
  <si>
    <t>522.10.20.0008</t>
  </si>
  <si>
    <t>Expenditures - Reserve Fund 6512</t>
  </si>
  <si>
    <t xml:space="preserve">Total: Reserve Expenditures </t>
  </si>
  <si>
    <t>Cash</t>
  </si>
  <si>
    <t>508.80.00.0000</t>
  </si>
  <si>
    <t>594.22.64.0001</t>
  </si>
  <si>
    <t>EMS Equipment</t>
  </si>
  <si>
    <t>Vehicle Purchases</t>
  </si>
  <si>
    <t>594.22.64.0003</t>
  </si>
  <si>
    <t>597.22.00.6511</t>
  </si>
  <si>
    <t xml:space="preserve">Transfers to General Fund </t>
  </si>
  <si>
    <t>Personnel Services - Revenues</t>
  </si>
  <si>
    <t>Administration- Chief</t>
  </si>
  <si>
    <t>Admin-Exec.Asst.EMS</t>
  </si>
  <si>
    <t xml:space="preserve">Admin Mileage </t>
  </si>
  <si>
    <t>Admin Per diem (travel)</t>
  </si>
  <si>
    <t xml:space="preserve">Admin Moving Allowance </t>
  </si>
  <si>
    <t>Ops - PTO</t>
  </si>
  <si>
    <t>Other benefits - Ops (provider med flight)</t>
  </si>
  <si>
    <t>Portable Equipment Insurance</t>
  </si>
  <si>
    <t>Vehicle Insurance</t>
  </si>
  <si>
    <t>Other benefits - Outreach (med flight)</t>
  </si>
  <si>
    <t xml:space="preserve">Public training equipment (outreach) </t>
  </si>
  <si>
    <t>Public training supplies (outreach)</t>
  </si>
  <si>
    <t>Radio equipment (vehicle)</t>
  </si>
  <si>
    <t xml:space="preserve">597.00.00.6512 </t>
  </si>
  <si>
    <t xml:space="preserve">Transfers-out </t>
  </si>
  <si>
    <t>597.00.00</t>
  </si>
  <si>
    <t xml:space="preserve">Transfers to Reserve Fund </t>
  </si>
  <si>
    <t>Total: Reserve Revenue</t>
  </si>
  <si>
    <t xml:space="preserve">Liability (general and Management) </t>
  </si>
  <si>
    <t xml:space="preserve">Station Insurance (and crime) </t>
  </si>
  <si>
    <t>Object Code Description</t>
  </si>
  <si>
    <t xml:space="preserve">SALARIES AND WAGES (ADMIN) </t>
  </si>
  <si>
    <t>Staffing Positions</t>
  </si>
  <si>
    <t xml:space="preserve">PERSONNEL BENEFITS (ADMIN) </t>
  </si>
  <si>
    <t>SALARIES AND WAGES (OPS)</t>
  </si>
  <si>
    <t xml:space="preserve">PERSONNEL BENEFITS (OPS) </t>
  </si>
  <si>
    <t xml:space="preserve">SALARIES AND WAGES (OUTREACH) </t>
  </si>
  <si>
    <t xml:space="preserve">PERSONNEL BENEFITS (OUTREACH) </t>
  </si>
  <si>
    <t xml:space="preserve">Subtotal </t>
  </si>
  <si>
    <t>Administration-Interim Chief</t>
  </si>
  <si>
    <t>Administration-Exec.Asst.EMS</t>
  </si>
  <si>
    <t>Administration</t>
  </si>
  <si>
    <t>Ops</t>
  </si>
  <si>
    <t>Other benefits - Ops</t>
  </si>
  <si>
    <t>Other benefits - Outreach</t>
  </si>
  <si>
    <t xml:space="preserve">Total Personnel </t>
  </si>
  <si>
    <t xml:space="preserve">PERSONNEL </t>
  </si>
  <si>
    <t xml:space="preserve">MATERIALS AND SUPPLIES  </t>
  </si>
  <si>
    <t>Supplies - Admin</t>
  </si>
  <si>
    <t>Equipment - Admin</t>
  </si>
  <si>
    <t>Professional Services - Admin</t>
  </si>
  <si>
    <t>Intergovernmental Services - Admin</t>
  </si>
  <si>
    <t>COMMUNICATION</t>
  </si>
  <si>
    <t>Communications - Admin</t>
  </si>
  <si>
    <t xml:space="preserve">TRAVEL (ADMIN) </t>
  </si>
  <si>
    <t>Travel  Expenses - Admin</t>
  </si>
  <si>
    <t>INSURANCE PREMIUMS AND RECOVERIES (ADMIN)</t>
  </si>
  <si>
    <t>Insurance Premiums - Admin</t>
  </si>
  <si>
    <t>Liability</t>
  </si>
  <si>
    <t xml:space="preserve">MISCELLANEOUS </t>
  </si>
  <si>
    <t>Miscellaneous - Admin</t>
  </si>
  <si>
    <t>SUPPLIES (OPS)</t>
  </si>
  <si>
    <t>Supplies- Medical</t>
  </si>
  <si>
    <t xml:space="preserve">Software </t>
  </si>
  <si>
    <t xml:space="preserve">FACILITIES </t>
  </si>
  <si>
    <t>Fuels</t>
  </si>
  <si>
    <t xml:space="preserve">SMALL TOOLS AND MINOR EQUIPMENT (ADMIN) </t>
  </si>
  <si>
    <t>Repairs and Maintenance -Ops</t>
  </si>
  <si>
    <t>Supplies - Ops</t>
  </si>
  <si>
    <t>PROFESSIONAL SERVICES (OPS)</t>
  </si>
  <si>
    <t>Professional Services - Ops</t>
  </si>
  <si>
    <t>522.20.41.0002</t>
  </si>
  <si>
    <t>Medical Exams</t>
  </si>
  <si>
    <t>Computer Consultant</t>
  </si>
  <si>
    <t xml:space="preserve">TRAVEL (PROVIDER) </t>
  </si>
  <si>
    <t>Travel  Expenses - Ops</t>
  </si>
  <si>
    <t xml:space="preserve">INSURANCE PREMIUMS AND RECOVERIES (OPS) (see also admin and station insurance) </t>
  </si>
  <si>
    <t>Portable Equipment</t>
  </si>
  <si>
    <t>Vehicle</t>
  </si>
  <si>
    <t xml:space="preserve">GEMT </t>
  </si>
  <si>
    <t>Miscellaneous - Ops</t>
  </si>
  <si>
    <t xml:space="preserve">SUPPLIES (OUTREACH) </t>
  </si>
  <si>
    <t>Supplies - Outreach</t>
  </si>
  <si>
    <t>Public training supplies</t>
  </si>
  <si>
    <t>Equipment - Outreach</t>
  </si>
  <si>
    <t>Public training equipment</t>
  </si>
  <si>
    <t>PROFESSIONAL SERVICES (OUTREACH)</t>
  </si>
  <si>
    <t>Miscellaneous - Outreach</t>
  </si>
  <si>
    <t>MISCELLANEOUS (OUTREACH)</t>
  </si>
  <si>
    <t>Training</t>
  </si>
  <si>
    <t>SUPPLIES / SMALL TOOLS (STATION)</t>
  </si>
  <si>
    <t>Supplies - Station</t>
  </si>
  <si>
    <t xml:space="preserve">Small Tools and Minor Equip. </t>
  </si>
  <si>
    <t xml:space="preserve"> INSURANCE (STATION) </t>
  </si>
  <si>
    <t>Insurance Premiums - Station</t>
  </si>
  <si>
    <t>Station</t>
  </si>
  <si>
    <t>UTILITIES (STATION)</t>
  </si>
  <si>
    <t>Utilities</t>
  </si>
  <si>
    <t>REPAIRS AND MAINTENANCE (STATION)</t>
  </si>
  <si>
    <t xml:space="preserve">EQUIPMENT, REPAIRS, ETC. (OPS) </t>
  </si>
  <si>
    <t xml:space="preserve">Motor Vehicle Parts &amp; Repairs </t>
  </si>
  <si>
    <t xml:space="preserve">Radio Equipment </t>
  </si>
  <si>
    <t>Radio equipment</t>
  </si>
  <si>
    <t>Intergovernmental Services - Ops</t>
  </si>
  <si>
    <t xml:space="preserve">CAPITAL INVESTMENT </t>
  </si>
  <si>
    <t>597.00.00.6512</t>
  </si>
  <si>
    <t>Transfer to Reserve</t>
  </si>
  <si>
    <t>Ambulance - Sprint Rig - Command vehicle -LifePak - Ambulance cots replacement</t>
  </si>
  <si>
    <t>PS - Ops</t>
  </si>
  <si>
    <t>Insurance - Ops</t>
  </si>
  <si>
    <t>subtotal</t>
  </si>
  <si>
    <t xml:space="preserve">TOTAL </t>
  </si>
  <si>
    <t>Benefits - Admin</t>
  </si>
  <si>
    <t>Benefits - Ops</t>
  </si>
  <si>
    <t>Benefits - Outreach</t>
  </si>
  <si>
    <t>SUPPLIES - ADMIN</t>
  </si>
  <si>
    <t>PROFESSIONAL SERVICES (ADMIN)</t>
  </si>
  <si>
    <t xml:space="preserve">591.22.71(82).2022 </t>
  </si>
  <si>
    <t>Building Annual Payment</t>
  </si>
  <si>
    <t>General Obligation Bonds</t>
  </si>
  <si>
    <t>2021 Proposed Revised</t>
  </si>
  <si>
    <t xml:space="preserve">2020 Actuals </t>
  </si>
  <si>
    <t>2021 Revised</t>
  </si>
  <si>
    <t>522.10.20.0009</t>
  </si>
  <si>
    <t xml:space="preserve">2021 Revised </t>
  </si>
  <si>
    <t>subtract out PHD Employees for cost estimate of EMS-only employees</t>
  </si>
  <si>
    <t>Total Revenue without Beginning Cash</t>
  </si>
  <si>
    <t>Total expenditures before ending cash</t>
  </si>
  <si>
    <t>VITAL STATS</t>
  </si>
  <si>
    <t>total revenue before beginning cash</t>
  </si>
  <si>
    <t xml:space="preserve">total expenses before ending cash </t>
  </si>
  <si>
    <t xml:space="preserve">operating profit/loss </t>
  </si>
  <si>
    <t>Total Revenue (6511)</t>
  </si>
  <si>
    <t>Total Expenses (6511)</t>
  </si>
  <si>
    <t xml:space="preserve">2021 Budget Revised </t>
  </si>
  <si>
    <t>2022 Budget (Proposed)</t>
  </si>
  <si>
    <t>369.91.00.0097</t>
  </si>
  <si>
    <t>2021 YTD (Sept '21)</t>
  </si>
  <si>
    <t>2021 YRD (Sept '21)</t>
  </si>
  <si>
    <t>369.91.00.0000</t>
  </si>
  <si>
    <t>369.91.00.0095</t>
  </si>
  <si>
    <t>Rrefunds of Prior Year Expenditures</t>
  </si>
  <si>
    <t>2021 Actuals (Oct 2021)</t>
  </si>
  <si>
    <t>2022 Proposed</t>
  </si>
  <si>
    <t>Assistant Chief / Training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</si>
</sst>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0;\(#,##0\)"/>
    <numFmt numFmtId="165" formatCode="&quot; &quot;&quot;$&quot;* #,##0&quot; &quot;;&quot; &quot;&quot;$&quot;* \(#,##0\);&quot; &quot;&quot;$&quot;* &quot;-&quot;??&quot; &quot;"/>
    <numFmt numFmtId="166" formatCode="&quot; &quot;#,##0&quot; &quot;;\(#,##0\)"/>
    <numFmt numFmtId="167" formatCode="&quot; &quot;&quot;$&quot;* #,##0&quot; &quot;;&quot; &quot;&quot;$&quot;* \(#,##0\);&quot; &quot;&quot;$&quot;* &quot;- &quot;"/>
  </numFmts>
  <fonts count="44" x14ac:knownFonts="1">
    <font>
      <sz val="10"/>
      <color indexed="8"/>
      <name val="Arial"/>
    </font>
    <font>
      <b/>
      <sz val="12"/>
      <color indexed="8"/>
      <name val="Arial"/>
      <family val="2"/>
    </font>
    <font>
      <sz val="11"/>
      <color indexed="8"/>
      <name val="Calibri"/>
      <family val="2"/>
    </font>
    <font>
      <i/>
      <sz val="10"/>
      <color indexed="8"/>
      <name val="Arial"/>
      <family val="2"/>
    </font>
    <font>
      <b/>
      <sz val="10"/>
      <color indexed="11"/>
      <name val="Arial"/>
      <family val="2"/>
    </font>
    <font>
      <b/>
      <sz val="10"/>
      <color indexed="12"/>
      <name val="Arial"/>
      <family val="2"/>
    </font>
    <font>
      <b/>
      <sz val="10"/>
      <color indexed="14"/>
      <name val="Arial"/>
      <family val="2"/>
    </font>
    <font>
      <b/>
      <sz val="10"/>
      <color indexed="8"/>
      <name val="Arial"/>
      <family val="2"/>
    </font>
    <font>
      <sz val="11"/>
      <color indexed="16"/>
      <name val="Calibri"/>
      <family val="2"/>
    </font>
    <font>
      <b/>
      <sz val="11"/>
      <color indexed="8"/>
      <name val="Calibri"/>
      <family val="2"/>
    </font>
    <font>
      <b/>
      <sz val="9"/>
      <color indexed="8"/>
      <name val="Arial"/>
      <family val="2"/>
    </font>
    <font>
      <b/>
      <sz val="11"/>
      <color indexed="18"/>
      <name val="Calibri"/>
      <family val="2"/>
    </font>
    <font>
      <b/>
      <sz val="9"/>
      <color indexed="11"/>
      <name val="Arial"/>
      <family val="2"/>
    </font>
    <font>
      <b/>
      <sz val="8"/>
      <color indexed="8"/>
      <name val="Arial"/>
      <family val="2"/>
    </font>
    <font>
      <sz val="8"/>
      <color indexed="8"/>
      <name val="Arial"/>
      <family val="2"/>
    </font>
    <font>
      <b/>
      <i/>
      <sz val="11"/>
      <color indexed="8"/>
      <name val="Calibri"/>
      <family val="2"/>
    </font>
    <font>
      <u/>
      <sz val="10"/>
      <color theme="10"/>
      <name val="Arial"/>
      <family val="2"/>
    </font>
    <font>
      <u/>
      <sz val="10"/>
      <color theme="11"/>
      <name val="Arial"/>
      <family val="2"/>
    </font>
    <font>
      <sz val="8"/>
      <name val="Arial"/>
      <family val="2"/>
    </font>
    <font>
      <b/>
      <sz val="11"/>
      <color indexed="11"/>
      <name val="Calibri"/>
      <family val="2"/>
    </font>
    <font>
      <b/>
      <i/>
      <sz val="11"/>
      <color rgb="FF000000"/>
      <name val="Calibri"/>
      <family val="2"/>
    </font>
    <font>
      <sz val="11"/>
      <name val="Calibri"/>
      <family val="2"/>
    </font>
    <font>
      <sz val="11"/>
      <color rgb="FFFF0000"/>
      <name val="Calibri"/>
      <family val="2"/>
    </font>
    <font>
      <b/>
      <sz val="10"/>
      <name val="Arial"/>
      <family val="2"/>
    </font>
    <font>
      <sz val="11"/>
      <color theme="1"/>
      <name val="Calibri"/>
      <family val="2"/>
    </font>
    <font>
      <sz val="10"/>
      <color indexed="8"/>
      <name val="Arial"/>
      <family val="2"/>
    </font>
    <font>
      <sz val="10"/>
      <color indexed="8"/>
      <name val="Arial"/>
      <family val="2"/>
    </font>
    <font>
      <b/>
      <i/>
      <sz val="10"/>
      <color indexed="8"/>
      <name val="Arial"/>
      <family val="2"/>
    </font>
    <font>
      <sz val="9"/>
      <color indexed="81"/>
      <name val="Tahoma"/>
      <family val="2"/>
    </font>
    <font>
      <b/>
      <sz val="9"/>
      <color indexed="81"/>
      <name val="Tahoma"/>
      <family val="2"/>
    </font>
    <font>
      <b/>
      <sz val="11"/>
      <name val="Calibri"/>
      <family val="2"/>
    </font>
    <font>
      <i/>
      <sz val="11"/>
      <color indexed="8"/>
      <name val="Calibri"/>
      <family val="2"/>
    </font>
    <font>
      <b/>
      <sz val="12"/>
      <color rgb="FFFF0000"/>
      <name val="Arial"/>
      <family val="2"/>
    </font>
    <font>
      <sz val="11"/>
      <color rgb="FF0070C0"/>
      <name val="Calibri"/>
      <family val="2"/>
    </font>
    <font>
      <b/>
      <sz val="10"/>
      <color rgb="FF002060"/>
      <name val="Arial"/>
      <family val="2"/>
    </font>
    <font>
      <i/>
      <sz val="10"/>
      <name val="Arial"/>
      <family val="2"/>
    </font>
    <font>
      <i/>
      <sz val="11"/>
      <name val="Calibri"/>
      <family val="2"/>
    </font>
    <font>
      <i/>
      <sz val="11"/>
      <color rgb="FF000000"/>
      <name val="Calibri"/>
      <family val="2"/>
    </font>
    <font>
      <b/>
      <sz val="11"/>
      <color theme="1"/>
      <name val="Calibri"/>
      <family val="2"/>
    </font>
    <font>
      <i/>
      <sz val="11"/>
      <color theme="1"/>
      <name val="Calibri"/>
      <family val="2"/>
    </font>
    <font>
      <sz val="9"/>
      <color indexed="81"/>
      <name val="Tahoma"/>
      <charset val="1"/>
    </font>
    <font>
      <b/>
      <sz val="9"/>
      <color indexed="81"/>
      <name val="Tahoma"/>
      <charset val="1"/>
    </font>
    <font>
      <b/>
      <sz val="11"/>
      <color rgb="FFC00000"/>
      <name val="Calibri"/>
      <family val="2"/>
    </font>
    <font>
      <u/>
      <sz val="9"/>
      <color indexed="81"/>
      <name val="Tahoma"/>
      <family val="2"/>
    </font>
  </fonts>
  <fills count="15">
    <fill>
      <patternFill patternType="none"/>
    </fill>
    <fill>
      <patternFill patternType="gray125"/>
    </fill>
    <fill>
      <patternFill patternType="solid">
        <fgColor indexed="9"/>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2" tint="0.79998168889431442"/>
        <bgColor indexed="64"/>
      </patternFill>
    </fill>
  </fills>
  <borders count="44">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ck">
        <color indexed="11"/>
      </bottom>
      <diagonal/>
    </border>
    <border>
      <left style="thin">
        <color indexed="10"/>
      </left>
      <right style="thin">
        <color indexed="10"/>
      </right>
      <top style="thin">
        <color indexed="10"/>
      </top>
      <bottom style="thick">
        <color indexed="12"/>
      </bottom>
      <diagonal/>
    </border>
    <border>
      <left style="thin">
        <color indexed="10"/>
      </left>
      <right style="thin">
        <color indexed="10"/>
      </right>
      <top style="thick">
        <color indexed="11"/>
      </top>
      <bottom style="thin">
        <color indexed="11"/>
      </bottom>
      <diagonal/>
    </border>
    <border>
      <left style="thin">
        <color indexed="10"/>
      </left>
      <right style="thin">
        <color indexed="10"/>
      </right>
      <top style="thick">
        <color indexed="12"/>
      </top>
      <bottom style="thin">
        <color indexed="12"/>
      </bottom>
      <diagonal/>
    </border>
    <border>
      <left style="thin">
        <color indexed="10"/>
      </left>
      <right style="thin">
        <color indexed="10"/>
      </right>
      <top style="thin">
        <color indexed="11"/>
      </top>
      <bottom style="thin">
        <color indexed="10"/>
      </bottom>
      <diagonal/>
    </border>
    <border>
      <left style="thin">
        <color indexed="10"/>
      </left>
      <right style="thin">
        <color indexed="10"/>
      </right>
      <top style="thin">
        <color indexed="12"/>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10"/>
      </top>
      <bottom/>
      <diagonal/>
    </border>
    <border>
      <left style="thin">
        <color indexed="10"/>
      </left>
      <right/>
      <top/>
      <bottom/>
      <diagonal/>
    </border>
    <border>
      <left/>
      <right/>
      <top/>
      <bottom/>
      <diagonal/>
    </border>
    <border>
      <left/>
      <right/>
      <top style="thin">
        <color indexed="8"/>
      </top>
      <bottom style="thin">
        <color indexed="8"/>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top/>
      <bottom style="thin">
        <color indexed="10"/>
      </bottom>
      <diagonal/>
    </border>
    <border>
      <left style="thin">
        <color indexed="10"/>
      </left>
      <right style="thin">
        <color indexed="10"/>
      </right>
      <top style="thick">
        <color indexed="8"/>
      </top>
      <bottom style="medium">
        <color indexed="8"/>
      </bottom>
      <diagonal/>
    </border>
    <border>
      <left style="thin">
        <color indexed="10"/>
      </left>
      <right/>
      <top style="thick">
        <color indexed="8"/>
      </top>
      <bottom style="medium">
        <color indexed="8"/>
      </bottom>
      <diagonal/>
    </border>
    <border>
      <left/>
      <right/>
      <top style="thick">
        <color indexed="8"/>
      </top>
      <bottom style="medium">
        <color indexed="8"/>
      </bottom>
      <diagonal/>
    </border>
    <border>
      <left style="thin">
        <color indexed="10"/>
      </left>
      <right/>
      <top style="medium">
        <color indexed="8"/>
      </top>
      <bottom/>
      <diagonal/>
    </border>
    <border>
      <left/>
      <right/>
      <top style="medium">
        <color indexed="8"/>
      </top>
      <bottom/>
      <diagonal/>
    </border>
    <border>
      <left style="thin">
        <color indexed="10"/>
      </left>
      <right style="thin">
        <color indexed="10"/>
      </right>
      <top style="thin">
        <color indexed="10"/>
      </top>
      <bottom style="thin">
        <color auto="1"/>
      </bottom>
      <diagonal/>
    </border>
    <border>
      <left style="thin">
        <color indexed="10"/>
      </left>
      <right style="thin">
        <color indexed="10"/>
      </right>
      <top style="thin">
        <color auto="1"/>
      </top>
      <bottom style="thin">
        <color indexed="10"/>
      </bottom>
      <diagonal/>
    </border>
    <border>
      <left style="thin">
        <color indexed="10"/>
      </left>
      <right style="thin">
        <color auto="1"/>
      </right>
      <top style="thin">
        <color auto="1"/>
      </top>
      <bottom style="thin">
        <color indexed="10"/>
      </bottom>
      <diagonal/>
    </border>
    <border>
      <left style="thin">
        <color indexed="10"/>
      </left>
      <right style="thin">
        <color auto="1"/>
      </right>
      <top style="thin">
        <color indexed="10"/>
      </top>
      <bottom style="thin">
        <color auto="1"/>
      </bottom>
      <diagonal/>
    </border>
    <border>
      <left style="thin">
        <color indexed="10"/>
      </left>
      <right style="thin">
        <color indexed="10"/>
      </right>
      <top/>
      <bottom style="thin">
        <color auto="1"/>
      </bottom>
      <diagonal/>
    </border>
    <border>
      <left style="thin">
        <color indexed="10"/>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18">
    <xf numFmtId="0" fontId="0" fillId="0" borderId="0" applyNumberFormat="0" applyFill="0" applyBorder="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5" fillId="0" borderId="13" applyNumberFormat="0" applyFill="0" applyBorder="0" applyProtection="0"/>
    <xf numFmtId="0" fontId="25" fillId="0" borderId="13" applyNumberFormat="0" applyFill="0" applyBorder="0" applyProtection="0"/>
    <xf numFmtId="0" fontId="26" fillId="0" borderId="13">
      <alignment vertical="top"/>
    </xf>
  </cellStyleXfs>
  <cellXfs count="284">
    <xf numFmtId="0" fontId="0" fillId="0" borderId="0" xfId="0" applyFont="1" applyAlignment="1"/>
    <xf numFmtId="49" fontId="1" fillId="2" borderId="1" xfId="0" applyNumberFormat="1" applyFont="1" applyFill="1" applyBorder="1" applyAlignment="1"/>
    <xf numFmtId="0" fontId="0" fillId="2" borderId="1" xfId="0" applyFont="1" applyFill="1" applyBorder="1" applyAlignment="1"/>
    <xf numFmtId="49" fontId="2" fillId="2" borderId="1" xfId="0" applyNumberFormat="1" applyFont="1" applyFill="1" applyBorder="1" applyAlignment="1"/>
    <xf numFmtId="0" fontId="3" fillId="2" borderId="2" xfId="0" applyNumberFormat="1" applyFont="1" applyFill="1" applyBorder="1" applyAlignment="1"/>
    <xf numFmtId="0" fontId="0" fillId="2" borderId="2" xfId="0" applyFont="1" applyFill="1" applyBorder="1" applyAlignment="1"/>
    <xf numFmtId="0" fontId="0" fillId="2" borderId="3" xfId="0" applyFont="1" applyFill="1" applyBorder="1" applyAlignment="1"/>
    <xf numFmtId="0" fontId="4" fillId="2" borderId="4"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4" xfId="0" applyNumberFormat="1" applyFont="1" applyFill="1" applyBorder="1" applyAlignment="1">
      <alignment horizontal="center" wrapText="1"/>
    </xf>
    <xf numFmtId="49" fontId="5" fillId="2" borderId="5" xfId="0" applyNumberFormat="1" applyFont="1" applyFill="1" applyBorder="1" applyAlignment="1">
      <alignment horizontal="center" wrapText="1"/>
    </xf>
    <xf numFmtId="164" fontId="2" fillId="2" borderId="1" xfId="0" applyNumberFormat="1" applyFont="1" applyFill="1" applyBorder="1" applyAlignment="1"/>
    <xf numFmtId="0" fontId="0" fillId="2" borderId="8" xfId="0" applyFont="1" applyFill="1" applyBorder="1" applyAlignment="1"/>
    <xf numFmtId="164" fontId="2" fillId="2" borderId="8" xfId="0" applyNumberFormat="1" applyFont="1" applyFill="1" applyBorder="1" applyAlignment="1"/>
    <xf numFmtId="49" fontId="6" fillId="2" borderId="1" xfId="0" applyNumberFormat="1" applyFont="1" applyFill="1" applyBorder="1" applyAlignment="1"/>
    <xf numFmtId="0" fontId="0" fillId="2" borderId="10" xfId="0" applyFont="1" applyFill="1" applyBorder="1" applyAlignment="1"/>
    <xf numFmtId="165" fontId="2" fillId="2" borderId="1" xfId="0" applyNumberFormat="1" applyFont="1" applyFill="1" applyBorder="1" applyAlignment="1"/>
    <xf numFmtId="0" fontId="0" fillId="2" borderId="11" xfId="0" applyFont="1" applyFill="1" applyBorder="1" applyAlignment="1"/>
    <xf numFmtId="49" fontId="2" fillId="2" borderId="11" xfId="0" applyNumberFormat="1" applyFont="1" applyFill="1" applyBorder="1" applyAlignment="1"/>
    <xf numFmtId="165" fontId="2" fillId="2" borderId="8" xfId="0" applyNumberFormat="1" applyFont="1" applyFill="1" applyBorder="1" applyAlignment="1"/>
    <xf numFmtId="0" fontId="2" fillId="3" borderId="12" xfId="0" applyNumberFormat="1" applyFont="1" applyFill="1" applyBorder="1" applyAlignment="1"/>
    <xf numFmtId="49" fontId="7" fillId="3" borderId="13" xfId="0" applyNumberFormat="1" applyFont="1" applyFill="1" applyBorder="1" applyAlignment="1"/>
    <xf numFmtId="165" fontId="7" fillId="3" borderId="14" xfId="0" applyNumberFormat="1" applyFont="1" applyFill="1" applyBorder="1" applyAlignment="1"/>
    <xf numFmtId="0" fontId="0" fillId="2" borderId="15" xfId="0" applyFont="1" applyFill="1" applyBorder="1" applyAlignment="1"/>
    <xf numFmtId="0" fontId="6" fillId="2" borderId="1" xfId="0" applyNumberFormat="1" applyFont="1" applyFill="1" applyBorder="1" applyAlignment="1"/>
    <xf numFmtId="0" fontId="0" fillId="2" borderId="9" xfId="0" applyFont="1" applyFill="1" applyBorder="1" applyAlignment="1"/>
    <xf numFmtId="164" fontId="2" fillId="2" borderId="9" xfId="0" applyNumberFormat="1" applyFont="1" applyFill="1" applyBorder="1" applyAlignment="1"/>
    <xf numFmtId="165" fontId="7" fillId="4" borderId="14" xfId="0" applyNumberFormat="1" applyFont="1" applyFill="1" applyBorder="1" applyAlignment="1"/>
    <xf numFmtId="0" fontId="3" fillId="2" borderId="1" xfId="0" applyNumberFormat="1" applyFont="1" applyFill="1" applyBorder="1" applyAlignment="1"/>
    <xf numFmtId="49" fontId="9" fillId="3" borderId="13" xfId="0" applyNumberFormat="1" applyFont="1" applyFill="1" applyBorder="1" applyAlignment="1"/>
    <xf numFmtId="165" fontId="9" fillId="3" borderId="14" xfId="0" applyNumberFormat="1" applyFont="1" applyFill="1" applyBorder="1" applyAlignment="1"/>
    <xf numFmtId="166" fontId="2" fillId="2" borderId="10" xfId="0" applyNumberFormat="1" applyFont="1" applyFill="1" applyBorder="1" applyAlignment="1"/>
    <xf numFmtId="166" fontId="2" fillId="2" borderId="1" xfId="0" applyNumberFormat="1" applyFont="1" applyFill="1" applyBorder="1" applyAlignment="1"/>
    <xf numFmtId="49" fontId="7" fillId="4" borderId="12" xfId="0" applyNumberFormat="1" applyFont="1" applyFill="1" applyBorder="1" applyAlignment="1"/>
    <xf numFmtId="0" fontId="2" fillId="4" borderId="13" xfId="0" applyNumberFormat="1" applyFont="1" applyFill="1" applyBorder="1" applyAlignment="1"/>
    <xf numFmtId="0" fontId="0" fillId="0" borderId="0" xfId="0" applyNumberFormat="1" applyFont="1" applyAlignment="1"/>
    <xf numFmtId="0" fontId="4" fillId="2" borderId="6" xfId="0" applyNumberFormat="1" applyFont="1" applyFill="1" applyBorder="1" applyAlignment="1">
      <alignment horizontal="center"/>
    </xf>
    <xf numFmtId="164" fontId="4" fillId="2" borderId="6" xfId="0" applyNumberFormat="1" applyFont="1" applyFill="1" applyBorder="1" applyAlignment="1">
      <alignment horizontal="center" wrapText="1"/>
    </xf>
    <xf numFmtId="164" fontId="4" fillId="2" borderId="7" xfId="0" applyNumberFormat="1" applyFont="1" applyFill="1" applyBorder="1" applyAlignment="1">
      <alignment horizontal="center" wrapText="1"/>
    </xf>
    <xf numFmtId="165" fontId="0" fillId="2" borderId="9" xfId="0" applyNumberFormat="1" applyFont="1" applyFill="1" applyBorder="1" applyAlignment="1"/>
    <xf numFmtId="166" fontId="8" fillId="2" borderId="1" xfId="0" applyNumberFormat="1" applyFont="1" applyFill="1" applyBorder="1" applyAlignment="1"/>
    <xf numFmtId="0" fontId="2" fillId="2" borderId="1" xfId="0" applyNumberFormat="1" applyFont="1" applyFill="1" applyBorder="1" applyAlignment="1"/>
    <xf numFmtId="165" fontId="9" fillId="2" borderId="9" xfId="0" applyNumberFormat="1" applyFont="1" applyFill="1" applyBorder="1" applyAlignment="1"/>
    <xf numFmtId="166" fontId="2" fillId="2" borderId="9" xfId="0" applyNumberFormat="1" applyFont="1" applyFill="1" applyBorder="1" applyAlignment="1"/>
    <xf numFmtId="0" fontId="0" fillId="0" borderId="0" xfId="0" applyNumberFormat="1" applyFont="1" applyAlignment="1"/>
    <xf numFmtId="165" fontId="0" fillId="2" borderId="9" xfId="0" applyNumberFormat="1" applyFont="1" applyFill="1" applyBorder="1" applyAlignment="1">
      <alignment horizontal="left"/>
    </xf>
    <xf numFmtId="167" fontId="2" fillId="3" borderId="14" xfId="0" applyNumberFormat="1" applyFont="1" applyFill="1" applyBorder="1" applyAlignment="1"/>
    <xf numFmtId="0" fontId="2" fillId="3" borderId="16" xfId="0" applyNumberFormat="1" applyFont="1" applyFill="1" applyBorder="1" applyAlignment="1"/>
    <xf numFmtId="49" fontId="9" fillId="3" borderId="17" xfId="0" applyNumberFormat="1" applyFont="1" applyFill="1" applyBorder="1" applyAlignment="1"/>
    <xf numFmtId="49" fontId="10" fillId="2" borderId="18" xfId="0" applyNumberFormat="1" applyFont="1" applyFill="1" applyBorder="1" applyAlignment="1">
      <alignment horizontal="center" wrapText="1"/>
    </xf>
    <xf numFmtId="49" fontId="11" fillId="2" borderId="19" xfId="0" applyNumberFormat="1" applyFont="1" applyFill="1" applyBorder="1" applyAlignment="1">
      <alignment horizontal="center" wrapText="1"/>
    </xf>
    <xf numFmtId="49" fontId="12" fillId="5" borderId="20" xfId="0" applyNumberFormat="1" applyFont="1" applyFill="1" applyBorder="1" applyAlignment="1">
      <alignment horizontal="center" wrapText="1"/>
    </xf>
    <xf numFmtId="0" fontId="14" fillId="6" borderId="22" xfId="0" applyNumberFormat="1" applyFont="1" applyFill="1" applyBorder="1" applyAlignment="1">
      <alignment wrapText="1"/>
    </xf>
    <xf numFmtId="0" fontId="2" fillId="6" borderId="22" xfId="0" applyNumberFormat="1" applyFont="1" applyFill="1" applyBorder="1" applyAlignment="1">
      <alignment wrapText="1"/>
    </xf>
    <xf numFmtId="166" fontId="13" fillId="6" borderId="22" xfId="0" applyNumberFormat="1" applyFont="1" applyFill="1" applyBorder="1" applyAlignment="1"/>
    <xf numFmtId="49" fontId="2" fillId="2" borderId="1" xfId="0" applyNumberFormat="1" applyFont="1" applyFill="1" applyBorder="1" applyAlignment="1">
      <alignment wrapText="1"/>
    </xf>
    <xf numFmtId="0" fontId="2" fillId="2" borderId="1" xfId="0" applyNumberFormat="1" applyFont="1" applyFill="1" applyBorder="1" applyAlignment="1">
      <alignment wrapText="1"/>
    </xf>
    <xf numFmtId="0" fontId="0" fillId="0" borderId="0" xfId="0" applyNumberFormat="1" applyFont="1" applyAlignment="1"/>
    <xf numFmtId="0" fontId="14" fillId="6" borderId="21" xfId="0" applyNumberFormat="1" applyFont="1" applyFill="1" applyBorder="1" applyAlignment="1"/>
    <xf numFmtId="49" fontId="7" fillId="2" borderId="15" xfId="0" applyNumberFormat="1" applyFont="1" applyFill="1" applyBorder="1" applyAlignment="1"/>
    <xf numFmtId="0" fontId="0" fillId="2" borderId="15" xfId="0" applyFont="1" applyFill="1" applyBorder="1" applyAlignment="1">
      <alignment wrapText="1"/>
    </xf>
    <xf numFmtId="49" fontId="9" fillId="2" borderId="1" xfId="0" applyNumberFormat="1" applyFont="1" applyFill="1" applyBorder="1" applyAlignment="1">
      <alignment horizontal="right" wrapText="1"/>
    </xf>
    <xf numFmtId="49" fontId="15" fillId="2" borderId="1" xfId="0" applyNumberFormat="1" applyFont="1" applyFill="1" applyBorder="1" applyAlignment="1"/>
    <xf numFmtId="165" fontId="2" fillId="2" borderId="23" xfId="0" applyNumberFormat="1" applyFont="1" applyFill="1" applyBorder="1" applyAlignment="1"/>
    <xf numFmtId="165" fontId="2" fillId="2" borderId="24" xfId="0" applyNumberFormat="1" applyFont="1" applyFill="1" applyBorder="1" applyAlignment="1"/>
    <xf numFmtId="165" fontId="2" fillId="2" borderId="25" xfId="0" applyNumberFormat="1" applyFont="1" applyFill="1" applyBorder="1" applyAlignment="1"/>
    <xf numFmtId="165" fontId="2" fillId="2" borderId="26" xfId="0" applyNumberFormat="1" applyFont="1" applyFill="1" applyBorder="1" applyAlignment="1"/>
    <xf numFmtId="165" fontId="2" fillId="2" borderId="27" xfId="0" applyNumberFormat="1" applyFont="1" applyFill="1" applyBorder="1" applyAlignment="1"/>
    <xf numFmtId="165" fontId="2" fillId="2" borderId="28" xfId="0" applyNumberFormat="1" applyFont="1" applyFill="1" applyBorder="1" applyAlignment="1"/>
    <xf numFmtId="3" fontId="2" fillId="0" borderId="0" xfId="0" applyNumberFormat="1" applyFont="1" applyAlignment="1"/>
    <xf numFmtId="49" fontId="9" fillId="2" borderId="18" xfId="0" applyNumberFormat="1" applyFont="1" applyFill="1" applyBorder="1" applyAlignment="1">
      <alignment horizontal="center" wrapText="1"/>
    </xf>
    <xf numFmtId="49" fontId="19" fillId="5" borderId="20" xfId="0" applyNumberFormat="1" applyFont="1" applyFill="1" applyBorder="1" applyAlignment="1">
      <alignment horizontal="center" wrapText="1"/>
    </xf>
    <xf numFmtId="0" fontId="2" fillId="0" borderId="0" xfId="0" applyNumberFormat="1" applyFont="1" applyAlignment="1"/>
    <xf numFmtId="0" fontId="2" fillId="0" borderId="0" xfId="0" applyFont="1" applyAlignment="1"/>
    <xf numFmtId="0" fontId="2" fillId="6" borderId="21" xfId="0" applyNumberFormat="1" applyFont="1" applyFill="1" applyBorder="1" applyAlignment="1"/>
    <xf numFmtId="166" fontId="9" fillId="6" borderId="22" xfId="0" applyNumberFormat="1" applyFont="1" applyFill="1" applyBorder="1" applyAlignment="1"/>
    <xf numFmtId="49" fontId="9" fillId="2" borderId="15" xfId="0" applyNumberFormat="1" applyFont="1" applyFill="1" applyBorder="1" applyAlignment="1"/>
    <xf numFmtId="0" fontId="2" fillId="2" borderId="15" xfId="0" applyFont="1" applyFill="1" applyBorder="1" applyAlignment="1"/>
    <xf numFmtId="0" fontId="2" fillId="2" borderId="1" xfId="0" applyFont="1" applyFill="1" applyBorder="1" applyAlignment="1"/>
    <xf numFmtId="0" fontId="15" fillId="2" borderId="1" xfId="0" applyFont="1" applyFill="1" applyBorder="1" applyAlignment="1"/>
    <xf numFmtId="0" fontId="15" fillId="0" borderId="0" xfId="0" applyNumberFormat="1" applyFont="1" applyAlignment="1"/>
    <xf numFmtId="0" fontId="20" fillId="0" borderId="0" xfId="0" applyNumberFormat="1" applyFont="1" applyAlignment="1"/>
    <xf numFmtId="0" fontId="2" fillId="2" borderId="15" xfId="0" applyFont="1" applyFill="1" applyBorder="1" applyAlignment="1">
      <alignment horizontal="left" wrapText="1"/>
    </xf>
    <xf numFmtId="0" fontId="2" fillId="0" borderId="0" xfId="0" applyNumberFormat="1" applyFont="1" applyAlignment="1">
      <alignment vertical="top"/>
    </xf>
    <xf numFmtId="0" fontId="2" fillId="0" borderId="0" xfId="0" applyFont="1" applyAlignment="1">
      <alignment vertical="top"/>
    </xf>
    <xf numFmtId="166" fontId="2" fillId="0" borderId="0" xfId="0" applyNumberFormat="1" applyFont="1" applyAlignment="1"/>
    <xf numFmtId="0" fontId="0" fillId="0" borderId="29" xfId="0" applyFont="1" applyBorder="1" applyAlignment="1"/>
    <xf numFmtId="49" fontId="23" fillId="2" borderId="29" xfId="0" applyNumberFormat="1" applyFont="1" applyFill="1" applyBorder="1" applyAlignment="1"/>
    <xf numFmtId="0" fontId="0" fillId="2" borderId="29" xfId="0" applyFont="1" applyFill="1" applyBorder="1" applyAlignment="1"/>
    <xf numFmtId="49" fontId="21" fillId="2" borderId="29" xfId="0" applyNumberFormat="1" applyFont="1" applyFill="1" applyBorder="1" applyAlignment="1"/>
    <xf numFmtId="165" fontId="0" fillId="2" borderId="29" xfId="0" applyNumberFormat="1" applyFont="1" applyFill="1" applyBorder="1" applyAlignment="1">
      <alignment horizontal="left"/>
    </xf>
    <xf numFmtId="0" fontId="25" fillId="2" borderId="29" xfId="0" applyFont="1" applyFill="1" applyBorder="1" applyAlignment="1"/>
    <xf numFmtId="49" fontId="4" fillId="2" borderId="29" xfId="0" applyNumberFormat="1" applyFont="1" applyFill="1" applyBorder="1" applyAlignment="1">
      <alignment horizontal="center"/>
    </xf>
    <xf numFmtId="0" fontId="0" fillId="0" borderId="29" xfId="0" applyNumberFormat="1" applyFont="1" applyBorder="1" applyAlignment="1"/>
    <xf numFmtId="0" fontId="0" fillId="0" borderId="29" xfId="0" applyFont="1" applyFill="1" applyBorder="1" applyAlignment="1">
      <alignment horizontal="left"/>
    </xf>
    <xf numFmtId="0" fontId="2" fillId="2" borderId="29" xfId="0" applyFont="1" applyFill="1" applyBorder="1" applyAlignment="1"/>
    <xf numFmtId="0" fontId="21" fillId="0" borderId="29" xfId="0" applyFont="1" applyFill="1" applyBorder="1" applyAlignment="1">
      <alignment horizontal="left"/>
    </xf>
    <xf numFmtId="0" fontId="2" fillId="2" borderId="29" xfId="0" applyFont="1" applyFill="1" applyBorder="1" applyAlignment="1">
      <alignment horizontal="left"/>
    </xf>
    <xf numFmtId="165" fontId="3" fillId="0" borderId="29" xfId="0" applyNumberFormat="1" applyFont="1" applyFill="1" applyBorder="1" applyAlignment="1"/>
    <xf numFmtId="165" fontId="0" fillId="0" borderId="29" xfId="0" applyNumberFormat="1" applyFont="1" applyFill="1" applyBorder="1" applyAlignment="1">
      <alignment horizontal="left"/>
    </xf>
    <xf numFmtId="0" fontId="0" fillId="2" borderId="29" xfId="0" applyFont="1" applyFill="1" applyBorder="1" applyAlignment="1">
      <alignment horizontal="left"/>
    </xf>
    <xf numFmtId="0" fontId="26" fillId="2" borderId="29" xfId="0" applyFont="1" applyFill="1" applyBorder="1" applyAlignment="1">
      <alignment horizontal="left"/>
    </xf>
    <xf numFmtId="42" fontId="0" fillId="0" borderId="29" xfId="0" applyNumberFormat="1" applyFont="1" applyBorder="1" applyAlignment="1"/>
    <xf numFmtId="0" fontId="25" fillId="2" borderId="29" xfId="0" applyFont="1" applyFill="1" applyBorder="1" applyAlignment="1">
      <alignment horizontal="left"/>
    </xf>
    <xf numFmtId="0" fontId="25" fillId="0" borderId="29" xfId="0" applyFont="1" applyFill="1" applyBorder="1" applyAlignment="1">
      <alignment horizontal="left"/>
    </xf>
    <xf numFmtId="49" fontId="9" fillId="6" borderId="29" xfId="0" applyNumberFormat="1" applyFont="1" applyFill="1" applyBorder="1" applyAlignment="1"/>
    <xf numFmtId="0" fontId="2" fillId="6" borderId="29" xfId="0" applyNumberFormat="1" applyFont="1" applyFill="1" applyBorder="1" applyAlignment="1">
      <alignment wrapText="1"/>
    </xf>
    <xf numFmtId="49" fontId="22" fillId="2" borderId="29" xfId="0" applyNumberFormat="1" applyFont="1" applyFill="1" applyBorder="1" applyAlignment="1"/>
    <xf numFmtId="164" fontId="2" fillId="0" borderId="29" xfId="0" applyNumberFormat="1" applyFont="1" applyFill="1" applyBorder="1" applyAlignment="1"/>
    <xf numFmtId="0" fontId="2" fillId="0" borderId="29" xfId="0" applyNumberFormat="1" applyFont="1" applyBorder="1" applyAlignment="1"/>
    <xf numFmtId="0" fontId="21" fillId="2" borderId="29" xfId="0" applyFont="1" applyFill="1" applyBorder="1" applyAlignment="1"/>
    <xf numFmtId="49" fontId="24" fillId="2" borderId="29" xfId="0" applyNumberFormat="1" applyFont="1" applyFill="1" applyBorder="1" applyAlignment="1"/>
    <xf numFmtId="49" fontId="2" fillId="2" borderId="29" xfId="0" applyNumberFormat="1" applyFont="1" applyFill="1" applyBorder="1" applyAlignment="1">
      <alignment wrapText="1"/>
    </xf>
    <xf numFmtId="0" fontId="2" fillId="2" borderId="29" xfId="0" applyFont="1" applyFill="1" applyBorder="1"/>
    <xf numFmtId="49" fontId="24" fillId="0" borderId="29" xfId="0" applyNumberFormat="1" applyFont="1" applyFill="1" applyBorder="1" applyAlignment="1"/>
    <xf numFmtId="49" fontId="24" fillId="2" borderId="29" xfId="0" applyNumberFormat="1" applyFont="1" applyFill="1" applyBorder="1" applyAlignment="1">
      <alignment vertical="top"/>
    </xf>
    <xf numFmtId="49" fontId="2" fillId="2" borderId="29" xfId="0" applyNumberFormat="1" applyFont="1" applyFill="1" applyBorder="1" applyAlignment="1">
      <alignment vertical="top"/>
    </xf>
    <xf numFmtId="49" fontId="24" fillId="2" borderId="29" xfId="0" applyNumberFormat="1" applyFont="1" applyFill="1" applyBorder="1" applyAlignment="1">
      <alignment horizontal="left" vertical="top"/>
    </xf>
    <xf numFmtId="49" fontId="24" fillId="0" borderId="29" xfId="0" applyNumberFormat="1" applyFont="1" applyFill="1" applyBorder="1" applyAlignment="1">
      <alignment horizontal="left" vertical="top"/>
    </xf>
    <xf numFmtId="49" fontId="21" fillId="2" borderId="29" xfId="0" applyNumberFormat="1" applyFont="1" applyFill="1" applyBorder="1" applyAlignment="1">
      <alignment vertical="top"/>
    </xf>
    <xf numFmtId="166" fontId="9" fillId="0" borderId="29" xfId="0" applyNumberFormat="1" applyFont="1" applyFill="1" applyBorder="1" applyAlignment="1"/>
    <xf numFmtId="49" fontId="2" fillId="2" borderId="29" xfId="0" applyNumberFormat="1" applyFont="1" applyFill="1" applyBorder="1" applyAlignment="1"/>
    <xf numFmtId="49" fontId="24" fillId="0" borderId="29" xfId="0" applyNumberFormat="1" applyFont="1" applyFill="1" applyBorder="1" applyAlignment="1">
      <alignment horizontal="left"/>
    </xf>
    <xf numFmtId="49" fontId="24" fillId="2" borderId="29" xfId="0" applyNumberFormat="1" applyFont="1" applyFill="1" applyBorder="1" applyAlignment="1">
      <alignment horizontal="left" wrapText="1"/>
    </xf>
    <xf numFmtId="49" fontId="24" fillId="2" borderId="29" xfId="0" applyNumberFormat="1" applyFont="1" applyFill="1" applyBorder="1" applyAlignment="1">
      <alignment horizontal="left"/>
    </xf>
    <xf numFmtId="49" fontId="2" fillId="0" borderId="29" xfId="0" applyNumberFormat="1" applyFont="1" applyFill="1" applyBorder="1" applyAlignment="1">
      <alignment vertical="top"/>
    </xf>
    <xf numFmtId="0" fontId="2" fillId="2" borderId="29" xfId="0" applyFont="1" applyFill="1" applyBorder="1" applyAlignment="1">
      <alignment vertical="top"/>
    </xf>
    <xf numFmtId="0" fontId="2" fillId="0" borderId="29" xfId="0" applyFont="1" applyFill="1" applyBorder="1" applyAlignment="1"/>
    <xf numFmtId="49" fontId="24" fillId="0" borderId="29" xfId="0" applyNumberFormat="1" applyFont="1" applyFill="1" applyBorder="1" applyAlignment="1">
      <alignment vertical="top"/>
    </xf>
    <xf numFmtId="49" fontId="24" fillId="2" borderId="29" xfId="0" applyNumberFormat="1" applyFont="1" applyFill="1" applyBorder="1" applyAlignment="1">
      <alignment horizontal="left" vertical="top" wrapText="1"/>
    </xf>
    <xf numFmtId="49" fontId="24" fillId="2" borderId="29" xfId="0" applyNumberFormat="1" applyFont="1" applyFill="1" applyBorder="1" applyAlignment="1">
      <alignment vertical="top" wrapText="1"/>
    </xf>
    <xf numFmtId="49" fontId="2" fillId="0" borderId="29" xfId="0" applyNumberFormat="1" applyFont="1" applyFill="1" applyBorder="1" applyAlignment="1"/>
    <xf numFmtId="0" fontId="2" fillId="0" borderId="29" xfId="0" applyNumberFormat="1" applyFont="1" applyFill="1" applyBorder="1" applyAlignment="1"/>
    <xf numFmtId="3" fontId="2" fillId="0" borderId="29" xfId="0" applyNumberFormat="1" applyFont="1" applyFill="1" applyBorder="1" applyAlignment="1">
      <alignment vertical="top"/>
    </xf>
    <xf numFmtId="42" fontId="0" fillId="0" borderId="29" xfId="0" applyNumberFormat="1" applyFont="1" applyFill="1" applyBorder="1" applyAlignment="1"/>
    <xf numFmtId="49" fontId="9" fillId="2" borderId="29" xfId="0" applyNumberFormat="1" applyFont="1" applyFill="1" applyBorder="1" applyAlignment="1">
      <alignment horizontal="left" vertical="top"/>
    </xf>
    <xf numFmtId="49" fontId="9" fillId="2" borderId="29" xfId="0" applyNumberFormat="1" applyFont="1" applyFill="1" applyBorder="1" applyAlignment="1">
      <alignment horizontal="left" vertical="top" wrapText="1"/>
    </xf>
    <xf numFmtId="0" fontId="32" fillId="0" borderId="29" xfId="0" applyFont="1" applyBorder="1" applyAlignment="1">
      <alignment horizontal="left" vertical="top"/>
    </xf>
    <xf numFmtId="0" fontId="0" fillId="0" borderId="29" xfId="0" applyFont="1" applyBorder="1" applyAlignment="1">
      <alignment horizontal="left" vertical="top" wrapText="1"/>
    </xf>
    <xf numFmtId="0" fontId="0" fillId="0" borderId="29" xfId="0" applyFont="1" applyBorder="1" applyAlignment="1">
      <alignment horizontal="left" vertical="top"/>
    </xf>
    <xf numFmtId="0" fontId="9" fillId="2" borderId="29" xfId="0" applyFont="1" applyFill="1" applyBorder="1" applyAlignment="1">
      <alignment horizontal="left" vertical="top"/>
    </xf>
    <xf numFmtId="0" fontId="2" fillId="2" borderId="29" xfId="0" applyFont="1" applyFill="1" applyBorder="1" applyAlignment="1">
      <alignment horizontal="left" vertical="top" wrapText="1"/>
    </xf>
    <xf numFmtId="0" fontId="2" fillId="2" borderId="29" xfId="0" applyFont="1" applyFill="1" applyBorder="1" applyAlignment="1">
      <alignment horizontal="left" vertical="top"/>
    </xf>
    <xf numFmtId="0" fontId="2" fillId="0" borderId="29" xfId="0" applyFont="1" applyFill="1" applyBorder="1" applyAlignment="1">
      <alignment horizontal="left" vertical="top"/>
    </xf>
    <xf numFmtId="49" fontId="31" fillId="7" borderId="29" xfId="0" applyNumberFormat="1" applyFont="1" applyFill="1" applyBorder="1" applyAlignment="1">
      <alignment horizontal="left" vertical="top" wrapText="1"/>
    </xf>
    <xf numFmtId="0" fontId="2" fillId="0" borderId="29"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49" fontId="30" fillId="2" borderId="29" xfId="0" applyNumberFormat="1" applyFont="1" applyFill="1" applyBorder="1" applyAlignment="1">
      <alignment horizontal="left" vertical="top"/>
    </xf>
    <xf numFmtId="49" fontId="2" fillId="0" borderId="29" xfId="0" applyNumberFormat="1" applyFont="1" applyFill="1" applyBorder="1" applyAlignment="1">
      <alignment horizontal="left" vertical="top" wrapText="1"/>
    </xf>
    <xf numFmtId="49" fontId="2" fillId="2" borderId="29" xfId="0" applyNumberFormat="1" applyFont="1" applyFill="1" applyBorder="1" applyAlignment="1">
      <alignment horizontal="left" vertical="top"/>
    </xf>
    <xf numFmtId="49" fontId="21" fillId="2" borderId="29" xfId="0" applyNumberFormat="1" applyFont="1" applyFill="1" applyBorder="1" applyAlignment="1">
      <alignment horizontal="left" vertical="top"/>
    </xf>
    <xf numFmtId="49" fontId="9" fillId="0" borderId="29" xfId="0" applyNumberFormat="1" applyFont="1" applyFill="1" applyBorder="1" applyAlignment="1">
      <alignment horizontal="left" vertical="top"/>
    </xf>
    <xf numFmtId="0" fontId="24" fillId="0" borderId="29" xfId="0" applyNumberFormat="1" applyFont="1" applyFill="1" applyBorder="1" applyAlignment="1">
      <alignment horizontal="left" vertical="top" wrapText="1"/>
    </xf>
    <xf numFmtId="49" fontId="2" fillId="2" borderId="29" xfId="0" applyNumberFormat="1" applyFont="1" applyFill="1" applyBorder="1" applyAlignment="1">
      <alignment horizontal="left" vertical="top" wrapText="1"/>
    </xf>
    <xf numFmtId="49" fontId="2" fillId="0" borderId="29" xfId="0" applyNumberFormat="1" applyFont="1" applyFill="1" applyBorder="1" applyAlignment="1">
      <alignment horizontal="left" vertical="top"/>
    </xf>
    <xf numFmtId="0" fontId="21" fillId="2" borderId="29" xfId="0" applyFont="1" applyFill="1" applyBorder="1" applyAlignment="1">
      <alignment horizontal="left" vertical="top"/>
    </xf>
    <xf numFmtId="0" fontId="30" fillId="2" borderId="29" xfId="0" applyFont="1" applyFill="1" applyBorder="1" applyAlignment="1">
      <alignment horizontal="left" vertical="top"/>
    </xf>
    <xf numFmtId="49" fontId="33" fillId="2" borderId="29" xfId="0" applyNumberFormat="1" applyFont="1" applyFill="1" applyBorder="1" applyAlignment="1">
      <alignment horizontal="left" vertical="top" wrapText="1"/>
    </xf>
    <xf numFmtId="49" fontId="24" fillId="0" borderId="29" xfId="0" applyNumberFormat="1" applyFont="1" applyFill="1" applyBorder="1" applyAlignment="1">
      <alignment horizontal="left" vertical="top" wrapText="1"/>
    </xf>
    <xf numFmtId="0" fontId="9" fillId="2" borderId="29" xfId="0" applyNumberFormat="1" applyFont="1" applyFill="1" applyBorder="1" applyAlignment="1">
      <alignment horizontal="left" vertical="top"/>
    </xf>
    <xf numFmtId="0" fontId="2" fillId="0" borderId="29" xfId="0" applyNumberFormat="1" applyFont="1" applyBorder="1" applyAlignment="1">
      <alignment horizontal="left" vertical="top" wrapText="1"/>
    </xf>
    <xf numFmtId="0" fontId="24" fillId="2" borderId="29" xfId="0" applyNumberFormat="1" applyFont="1" applyFill="1" applyBorder="1" applyAlignment="1">
      <alignment horizontal="left" vertical="top" wrapText="1"/>
    </xf>
    <xf numFmtId="49" fontId="15" fillId="2" borderId="29" xfId="0" applyNumberFormat="1" applyFont="1" applyFill="1" applyBorder="1" applyAlignment="1">
      <alignment horizontal="right" wrapText="1"/>
    </xf>
    <xf numFmtId="42" fontId="0" fillId="0" borderId="29" xfId="0" applyNumberFormat="1" applyFont="1" applyBorder="1" applyAlignment="1">
      <alignment horizontal="left" vertical="top"/>
    </xf>
    <xf numFmtId="42" fontId="15" fillId="7" borderId="29" xfId="0" applyNumberFormat="1" applyFont="1" applyFill="1" applyBorder="1" applyAlignment="1">
      <alignment horizontal="left" vertical="top"/>
    </xf>
    <xf numFmtId="42" fontId="15" fillId="2" borderId="29" xfId="0" applyNumberFormat="1" applyFont="1" applyFill="1" applyBorder="1"/>
    <xf numFmtId="164" fontId="31" fillId="7" borderId="15" xfId="0" applyNumberFormat="1" applyFont="1" applyFill="1" applyBorder="1" applyAlignment="1">
      <alignment horizontal="right" wrapText="1"/>
    </xf>
    <xf numFmtId="0" fontId="24" fillId="0" borderId="29" xfId="0" applyNumberFormat="1" applyFont="1" applyBorder="1" applyAlignment="1">
      <alignment horizontal="left" vertical="top" wrapText="1"/>
    </xf>
    <xf numFmtId="0" fontId="27" fillId="7" borderId="29" xfId="0" applyFont="1" applyFill="1" applyBorder="1" applyAlignment="1">
      <alignment horizontal="left" vertical="top" wrapText="1"/>
    </xf>
    <xf numFmtId="42" fontId="0" fillId="0" borderId="29" xfId="0" applyNumberFormat="1" applyFont="1" applyBorder="1" applyAlignment="1">
      <alignment horizontal="center" vertical="top"/>
    </xf>
    <xf numFmtId="42" fontId="3" fillId="7" borderId="29" xfId="0" applyNumberFormat="1" applyFont="1" applyFill="1" applyBorder="1" applyAlignment="1">
      <alignment horizontal="left" vertical="top"/>
    </xf>
    <xf numFmtId="42" fontId="0" fillId="0" borderId="30" xfId="0" applyNumberFormat="1" applyFont="1" applyBorder="1" applyAlignment="1">
      <alignment horizontal="left" vertical="top"/>
    </xf>
    <xf numFmtId="42" fontId="2" fillId="2" borderId="29" xfId="0" applyNumberFormat="1" applyFont="1" applyFill="1" applyBorder="1" applyAlignment="1">
      <alignment vertical="top"/>
    </xf>
    <xf numFmtId="42" fontId="2" fillId="0" borderId="29" xfId="0" applyNumberFormat="1" applyFont="1" applyFill="1" applyBorder="1"/>
    <xf numFmtId="164" fontId="31" fillId="7" borderId="29" xfId="0" applyNumberFormat="1" applyFont="1" applyFill="1" applyBorder="1" applyAlignment="1">
      <alignment horizontal="right" wrapText="1"/>
    </xf>
    <xf numFmtId="42" fontId="2" fillId="0" borderId="29" xfId="0" applyNumberFormat="1" applyFont="1" applyFill="1" applyBorder="1" applyAlignment="1">
      <alignment vertical="top"/>
    </xf>
    <xf numFmtId="0" fontId="25" fillId="0" borderId="0" xfId="0" applyFont="1" applyAlignment="1">
      <alignment horizontal="left" vertical="top" wrapText="1"/>
    </xf>
    <xf numFmtId="49" fontId="2" fillId="0" borderId="30" xfId="0" applyNumberFormat="1" applyFont="1" applyFill="1" applyBorder="1" applyAlignment="1">
      <alignment horizontal="left" vertical="top" wrapText="1"/>
    </xf>
    <xf numFmtId="0" fontId="25" fillId="0" borderId="29" xfId="0" applyFont="1" applyBorder="1" applyAlignment="1">
      <alignment horizontal="left" vertical="top" wrapText="1"/>
    </xf>
    <xf numFmtId="42" fontId="2" fillId="0" borderId="29" xfId="0" applyNumberFormat="1" applyFont="1" applyBorder="1" applyAlignment="1"/>
    <xf numFmtId="42" fontId="2" fillId="0" borderId="29" xfId="0" applyNumberFormat="1" applyFont="1" applyBorder="1" applyAlignment="1">
      <alignment vertical="top"/>
    </xf>
    <xf numFmtId="42" fontId="2" fillId="0" borderId="13" xfId="0" applyNumberFormat="1" applyFont="1" applyFill="1" applyBorder="1" applyAlignment="1"/>
    <xf numFmtId="165" fontId="2" fillId="0" borderId="29" xfId="0" applyNumberFormat="1" applyFont="1" applyFill="1" applyBorder="1" applyAlignment="1">
      <alignment horizontal="right"/>
    </xf>
    <xf numFmtId="42" fontId="2" fillId="0" borderId="29" xfId="0" applyNumberFormat="1" applyFont="1" applyFill="1" applyBorder="1" applyAlignment="1">
      <alignment horizontal="right"/>
    </xf>
    <xf numFmtId="0" fontId="0" fillId="0" borderId="32" xfId="0" applyNumberFormat="1" applyFont="1" applyBorder="1" applyAlignment="1"/>
    <xf numFmtId="42" fontId="0" fillId="0" borderId="29" xfId="0" applyNumberFormat="1" applyFill="1" applyBorder="1"/>
    <xf numFmtId="0" fontId="0" fillId="2" borderId="32" xfId="0" applyFont="1" applyFill="1" applyBorder="1" applyAlignment="1"/>
    <xf numFmtId="165" fontId="2" fillId="2" borderId="32" xfId="0" applyNumberFormat="1" applyFont="1" applyFill="1" applyBorder="1" applyAlignment="1">
      <alignment horizontal="right"/>
    </xf>
    <xf numFmtId="3" fontId="0" fillId="0" borderId="29" xfId="0" applyNumberFormat="1" applyFont="1" applyFill="1" applyBorder="1" applyAlignment="1"/>
    <xf numFmtId="49" fontId="34" fillId="2" borderId="32" xfId="0" applyNumberFormat="1" applyFont="1" applyFill="1" applyBorder="1" applyAlignment="1">
      <alignment horizontal="center" vertical="center" wrapText="1"/>
    </xf>
    <xf numFmtId="49" fontId="9" fillId="2" borderId="29" xfId="0" applyNumberFormat="1" applyFont="1" applyFill="1" applyBorder="1" applyAlignment="1">
      <alignment horizontal="center" vertical="center" wrapText="1"/>
    </xf>
    <xf numFmtId="42" fontId="2" fillId="0" borderId="29" xfId="0" applyNumberFormat="1" applyFont="1" applyFill="1" applyBorder="1" applyAlignment="1"/>
    <xf numFmtId="42" fontId="2" fillId="0" borderId="32" xfId="0" applyNumberFormat="1" applyFont="1" applyFill="1" applyBorder="1" applyAlignment="1"/>
    <xf numFmtId="42" fontId="9" fillId="0" borderId="29" xfId="0" applyNumberFormat="1" applyFont="1" applyFill="1" applyBorder="1" applyAlignment="1"/>
    <xf numFmtId="42" fontId="2" fillId="2" borderId="29" xfId="0" applyNumberFormat="1" applyFont="1" applyFill="1" applyBorder="1" applyAlignment="1"/>
    <xf numFmtId="42" fontId="21" fillId="0" borderId="29" xfId="0" applyNumberFormat="1" applyFont="1" applyFill="1" applyBorder="1" applyAlignment="1"/>
    <xf numFmtId="42" fontId="9" fillId="0" borderId="29" xfId="0" applyNumberFormat="1" applyFont="1" applyFill="1" applyBorder="1" applyAlignment="1">
      <alignment vertical="top"/>
    </xf>
    <xf numFmtId="42" fontId="21" fillId="0" borderId="29" xfId="0" applyNumberFormat="1" applyFont="1" applyFill="1" applyBorder="1"/>
    <xf numFmtId="42" fontId="2" fillId="0" borderId="0" xfId="0" applyNumberFormat="1" applyFont="1" applyAlignment="1"/>
    <xf numFmtId="49" fontId="9" fillId="2" borderId="29" xfId="0" applyNumberFormat="1" applyFont="1" applyFill="1" applyBorder="1" applyAlignment="1">
      <alignment horizontal="center" vertical="center"/>
    </xf>
    <xf numFmtId="42" fontId="3" fillId="7" borderId="0" xfId="0" applyNumberFormat="1" applyFont="1" applyFill="1" applyAlignment="1"/>
    <xf numFmtId="42" fontId="3" fillId="7" borderId="29" xfId="0" applyNumberFormat="1" applyFont="1" applyFill="1" applyBorder="1" applyAlignment="1"/>
    <xf numFmtId="0" fontId="0" fillId="0" borderId="32" xfId="0" applyFont="1" applyBorder="1" applyAlignment="1">
      <alignment horizontal="left" vertical="top" wrapText="1"/>
    </xf>
    <xf numFmtId="49" fontId="24" fillId="2" borderId="32" xfId="0" applyNumberFormat="1" applyFont="1" applyFill="1" applyBorder="1" applyAlignment="1">
      <alignment horizontal="left" vertical="top" wrapText="1"/>
    </xf>
    <xf numFmtId="49" fontId="24" fillId="0" borderId="32" xfId="0" applyNumberFormat="1" applyFont="1" applyFill="1" applyBorder="1" applyAlignment="1">
      <alignment horizontal="left" vertical="top" wrapText="1"/>
    </xf>
    <xf numFmtId="164" fontId="31" fillId="7" borderId="16" xfId="0" applyNumberFormat="1" applyFont="1" applyFill="1" applyBorder="1" applyAlignment="1">
      <alignment horizontal="right" wrapText="1"/>
    </xf>
    <xf numFmtId="42" fontId="3" fillId="9" borderId="29" xfId="0" applyNumberFormat="1" applyFont="1" applyFill="1" applyBorder="1" applyAlignment="1"/>
    <xf numFmtId="49" fontId="24" fillId="2" borderId="31" xfId="0" applyNumberFormat="1" applyFont="1" applyFill="1" applyBorder="1" applyAlignment="1">
      <alignment horizontal="left" vertical="top" wrapText="1"/>
    </xf>
    <xf numFmtId="42" fontId="0" fillId="0" borderId="31" xfId="0" applyNumberFormat="1" applyFont="1" applyBorder="1" applyAlignment="1">
      <alignment horizontal="left" vertical="top"/>
    </xf>
    <xf numFmtId="0" fontId="0" fillId="0" borderId="30" xfId="0" applyFont="1" applyBorder="1" applyAlignment="1"/>
    <xf numFmtId="0" fontId="34" fillId="10" borderId="29" xfId="0" applyFont="1" applyFill="1" applyBorder="1" applyAlignment="1">
      <alignment horizontal="center" vertical="center"/>
    </xf>
    <xf numFmtId="0" fontId="35" fillId="0" borderId="29" xfId="0" applyFont="1" applyFill="1" applyBorder="1" applyAlignment="1"/>
    <xf numFmtId="0" fontId="2" fillId="0" borderId="0" xfId="0" applyNumberFormat="1" applyFont="1" applyFill="1" applyAlignment="1"/>
    <xf numFmtId="49" fontId="9" fillId="0" borderId="29" xfId="0" applyNumberFormat="1" applyFont="1" applyFill="1" applyBorder="1" applyAlignment="1">
      <alignment vertical="top"/>
    </xf>
    <xf numFmtId="165" fontId="0" fillId="0" borderId="32" xfId="0" applyNumberFormat="1" applyFont="1" applyFill="1" applyBorder="1" applyAlignment="1">
      <alignment horizontal="left"/>
    </xf>
    <xf numFmtId="42" fontId="0" fillId="0" borderId="32" xfId="0" applyNumberFormat="1" applyFont="1" applyBorder="1" applyAlignment="1"/>
    <xf numFmtId="42" fontId="0" fillId="12" borderId="29" xfId="0" applyNumberFormat="1" applyFont="1" applyFill="1" applyBorder="1" applyAlignment="1"/>
    <xf numFmtId="165" fontId="0" fillId="12" borderId="29" xfId="0" applyNumberFormat="1" applyFont="1" applyFill="1" applyBorder="1" applyAlignment="1">
      <alignment horizontal="left"/>
    </xf>
    <xf numFmtId="0" fontId="25" fillId="13" borderId="29" xfId="0" applyFont="1" applyFill="1" applyBorder="1" applyAlignment="1">
      <alignment horizontal="left"/>
    </xf>
    <xf numFmtId="165" fontId="0" fillId="13" borderId="29" xfId="0" applyNumberFormat="1" applyFont="1" applyFill="1" applyBorder="1" applyAlignment="1">
      <alignment horizontal="left"/>
    </xf>
    <xf numFmtId="42" fontId="0" fillId="13" borderId="32" xfId="0" applyNumberFormat="1" applyFont="1" applyFill="1" applyBorder="1" applyAlignment="1"/>
    <xf numFmtId="0" fontId="0" fillId="13" borderId="29" xfId="0" applyFont="1" applyFill="1" applyBorder="1" applyAlignment="1"/>
    <xf numFmtId="0" fontId="27" fillId="13" borderId="29" xfId="0" applyFont="1" applyFill="1" applyBorder="1" applyAlignment="1">
      <alignment horizontal="right"/>
    </xf>
    <xf numFmtId="165" fontId="0" fillId="13" borderId="32" xfId="0" applyNumberFormat="1" applyFont="1" applyFill="1" applyBorder="1" applyAlignment="1"/>
    <xf numFmtId="49" fontId="36" fillId="13" borderId="29" xfId="0" applyNumberFormat="1" applyFont="1" applyFill="1" applyBorder="1" applyAlignment="1">
      <alignment horizontal="right"/>
    </xf>
    <xf numFmtId="0" fontId="2" fillId="8" borderId="29" xfId="0" applyFont="1" applyFill="1" applyBorder="1" applyAlignment="1"/>
    <xf numFmtId="49" fontId="15" fillId="8" borderId="29" xfId="0" applyNumberFormat="1" applyFont="1" applyFill="1" applyBorder="1" applyAlignment="1">
      <alignment horizontal="right"/>
    </xf>
    <xf numFmtId="42" fontId="2" fillId="8" borderId="29" xfId="0" applyNumberFormat="1" applyFont="1" applyFill="1" applyBorder="1" applyAlignment="1"/>
    <xf numFmtId="0" fontId="9" fillId="8" borderId="29" xfId="0" applyFont="1" applyFill="1" applyBorder="1" applyAlignment="1"/>
    <xf numFmtId="0" fontId="9" fillId="8" borderId="29" xfId="0" applyNumberFormat="1" applyFont="1" applyFill="1" applyBorder="1" applyAlignment="1">
      <alignment horizontal="right"/>
    </xf>
    <xf numFmtId="42" fontId="9" fillId="8" borderId="29" xfId="0" applyNumberFormat="1" applyFont="1" applyFill="1" applyBorder="1" applyAlignment="1"/>
    <xf numFmtId="42" fontId="9" fillId="8" borderId="32" xfId="0" applyNumberFormat="1" applyFont="1" applyFill="1" applyBorder="1" applyAlignment="1"/>
    <xf numFmtId="49" fontId="37" fillId="8" borderId="29" xfId="0" applyNumberFormat="1" applyFont="1" applyFill="1" applyBorder="1" applyAlignment="1">
      <alignment horizontal="right"/>
    </xf>
    <xf numFmtId="0" fontId="2" fillId="8" borderId="29" xfId="0" applyNumberFormat="1" applyFont="1" applyFill="1" applyBorder="1" applyAlignment="1"/>
    <xf numFmtId="165" fontId="0" fillId="8" borderId="29" xfId="0" applyNumberFormat="1" applyFont="1" applyFill="1" applyBorder="1" applyAlignment="1">
      <alignment horizontal="left"/>
    </xf>
    <xf numFmtId="0" fontId="2" fillId="13" borderId="29" xfId="0" applyNumberFormat="1" applyFont="1" applyFill="1" applyBorder="1" applyAlignment="1"/>
    <xf numFmtId="49" fontId="15" fillId="13" borderId="29" xfId="0" applyNumberFormat="1" applyFont="1" applyFill="1" applyBorder="1" applyAlignment="1">
      <alignment horizontal="right"/>
    </xf>
    <xf numFmtId="42" fontId="2" fillId="0" borderId="0" xfId="0" applyNumberFormat="1" applyFont="1" applyFill="1" applyAlignment="1"/>
    <xf numFmtId="0" fontId="39" fillId="0" borderId="29" xfId="0" applyFont="1" applyBorder="1" applyAlignment="1">
      <alignment horizontal="right" vertical="top" wrapText="1"/>
    </xf>
    <xf numFmtId="0" fontId="31" fillId="0" borderId="29" xfId="0" applyNumberFormat="1" applyFont="1" applyBorder="1" applyAlignment="1">
      <alignment horizontal="right"/>
    </xf>
    <xf numFmtId="0" fontId="2" fillId="0" borderId="34" xfId="0" applyNumberFormat="1" applyFont="1" applyBorder="1" applyAlignment="1"/>
    <xf numFmtId="0" fontId="2" fillId="0" borderId="35" xfId="0" applyNumberFormat="1" applyFont="1" applyBorder="1" applyAlignment="1"/>
    <xf numFmtId="0" fontId="31" fillId="0" borderId="36" xfId="0" applyFont="1" applyBorder="1" applyAlignment="1">
      <alignment horizontal="right" vertical="top" wrapText="1"/>
    </xf>
    <xf numFmtId="42" fontId="2" fillId="0" borderId="36" xfId="0" applyNumberFormat="1" applyFont="1" applyBorder="1" applyAlignment="1">
      <alignment vertical="top"/>
    </xf>
    <xf numFmtId="0" fontId="2" fillId="0" borderId="33" xfId="0" applyNumberFormat="1" applyFont="1" applyBorder="1" applyAlignment="1"/>
    <xf numFmtId="0" fontId="39" fillId="0" borderId="30" xfId="0" applyFont="1" applyBorder="1" applyAlignment="1">
      <alignment horizontal="right" vertical="top" wrapText="1"/>
    </xf>
    <xf numFmtId="42" fontId="2" fillId="0" borderId="30" xfId="0" applyNumberFormat="1" applyFont="1" applyBorder="1" applyAlignment="1">
      <alignment vertical="top"/>
    </xf>
    <xf numFmtId="0" fontId="2" fillId="0" borderId="37" xfId="0" applyNumberFormat="1" applyFont="1" applyBorder="1" applyAlignment="1"/>
    <xf numFmtId="0" fontId="38" fillId="11" borderId="38" xfId="0" applyFont="1" applyFill="1" applyBorder="1" applyAlignment="1">
      <alignment horizontal="center" vertical="top" wrapText="1"/>
    </xf>
    <xf numFmtId="42" fontId="2" fillId="11" borderId="38" xfId="0" applyNumberFormat="1" applyFont="1" applyFill="1" applyBorder="1" applyAlignment="1">
      <alignment vertical="top"/>
    </xf>
    <xf numFmtId="42" fontId="2" fillId="0" borderId="30" xfId="0" applyNumberFormat="1" applyFont="1" applyFill="1" applyBorder="1" applyAlignment="1">
      <alignment vertical="top"/>
    </xf>
    <xf numFmtId="42" fontId="2" fillId="0" borderId="39" xfId="0" applyNumberFormat="1" applyFont="1" applyFill="1" applyBorder="1" applyAlignment="1">
      <alignment vertical="top"/>
    </xf>
    <xf numFmtId="0" fontId="0" fillId="0" borderId="29" xfId="0" applyNumberFormat="1" applyFont="1" applyFill="1" applyBorder="1" applyAlignment="1"/>
    <xf numFmtId="42" fontId="25" fillId="0" borderId="29" xfId="0" applyNumberFormat="1" applyFont="1" applyFill="1" applyBorder="1" applyAlignment="1"/>
    <xf numFmtId="42" fontId="0" fillId="13" borderId="29" xfId="0" applyNumberFormat="1" applyFont="1" applyFill="1" applyBorder="1" applyAlignment="1"/>
    <xf numFmtId="0" fontId="0" fillId="12" borderId="29" xfId="0" applyNumberFormat="1" applyFont="1" applyFill="1" applyBorder="1" applyAlignment="1"/>
    <xf numFmtId="42" fontId="2" fillId="12" borderId="29" xfId="0" applyNumberFormat="1" applyFont="1" applyFill="1" applyBorder="1" applyAlignment="1"/>
    <xf numFmtId="42" fontId="21" fillId="12" borderId="29" xfId="0" applyNumberFormat="1" applyFont="1" applyFill="1" applyBorder="1" applyAlignment="1"/>
    <xf numFmtId="49" fontId="34" fillId="2" borderId="29" xfId="0" applyNumberFormat="1" applyFont="1" applyFill="1" applyBorder="1" applyAlignment="1">
      <alignment horizontal="center" vertical="center"/>
    </xf>
    <xf numFmtId="49" fontId="34" fillId="2" borderId="29" xfId="0" applyNumberFormat="1" applyFont="1" applyFill="1" applyBorder="1" applyAlignment="1">
      <alignment horizontal="center" vertical="center" wrapText="1"/>
    </xf>
    <xf numFmtId="49" fontId="34" fillId="0" borderId="29" xfId="0" applyNumberFormat="1" applyFont="1" applyFill="1" applyBorder="1" applyAlignment="1">
      <alignment horizontal="center" vertical="center" wrapText="1"/>
    </xf>
    <xf numFmtId="0" fontId="34" fillId="12" borderId="29" xfId="0" applyNumberFormat="1" applyFont="1" applyFill="1" applyBorder="1" applyAlignment="1">
      <alignment horizontal="center" vertical="top" wrapText="1"/>
    </xf>
    <xf numFmtId="42" fontId="0" fillId="0" borderId="0" xfId="0" applyNumberFormat="1" applyFont="1" applyAlignment="1"/>
    <xf numFmtId="42" fontId="0" fillId="8" borderId="29" xfId="0" applyNumberFormat="1" applyFont="1" applyFill="1" applyBorder="1" applyAlignment="1"/>
    <xf numFmtId="49" fontId="42" fillId="2" borderId="29" xfId="0" applyNumberFormat="1" applyFont="1" applyFill="1" applyBorder="1" applyAlignment="1">
      <alignment horizontal="center" vertical="center" wrapText="1"/>
    </xf>
    <xf numFmtId="49" fontId="42" fillId="0" borderId="29" xfId="0" applyNumberFormat="1" applyFont="1" applyFill="1" applyBorder="1" applyAlignment="1">
      <alignment horizontal="center" vertical="center" wrapText="1"/>
    </xf>
    <xf numFmtId="0" fontId="42" fillId="0" borderId="29" xfId="0" applyNumberFormat="1" applyFont="1" applyBorder="1" applyAlignment="1">
      <alignment horizontal="center" vertical="center" wrapText="1"/>
    </xf>
    <xf numFmtId="0" fontId="42" fillId="0" borderId="29" xfId="0" applyNumberFormat="1" applyFont="1" applyFill="1" applyBorder="1" applyAlignment="1">
      <alignment horizontal="center" vertical="center" wrapText="1"/>
    </xf>
    <xf numFmtId="164" fontId="2" fillId="2" borderId="29" xfId="0" applyNumberFormat="1" applyFont="1" applyFill="1" applyBorder="1" applyAlignment="1"/>
    <xf numFmtId="167" fontId="2" fillId="13" borderId="29" xfId="0" applyNumberFormat="1" applyFont="1" applyFill="1" applyBorder="1" applyAlignment="1"/>
    <xf numFmtId="42" fontId="2" fillId="12" borderId="38" xfId="0" applyNumberFormat="1" applyFont="1" applyFill="1" applyBorder="1" applyAlignment="1">
      <alignment vertical="top"/>
    </xf>
    <xf numFmtId="42" fontId="42" fillId="12" borderId="29" xfId="0" applyNumberFormat="1" applyFont="1" applyFill="1" applyBorder="1" applyAlignment="1">
      <alignment horizontal="center" vertical="center" wrapText="1"/>
    </xf>
    <xf numFmtId="42" fontId="9" fillId="12" borderId="29" xfId="0" applyNumberFormat="1" applyFont="1" applyFill="1" applyBorder="1" applyAlignment="1"/>
    <xf numFmtId="42" fontId="2" fillId="12" borderId="29" xfId="0" applyNumberFormat="1" applyFont="1" applyFill="1" applyBorder="1" applyAlignment="1">
      <alignment vertical="top"/>
    </xf>
    <xf numFmtId="42" fontId="2" fillId="12" borderId="43" xfId="0" applyNumberFormat="1" applyFont="1" applyFill="1" applyBorder="1" applyAlignment="1">
      <alignment vertical="top"/>
    </xf>
    <xf numFmtId="42" fontId="2" fillId="0" borderId="40" xfId="0" applyNumberFormat="1" applyFont="1" applyFill="1" applyBorder="1" applyAlignment="1">
      <alignment vertical="top"/>
    </xf>
    <xf numFmtId="42" fontId="2" fillId="0" borderId="41" xfId="0" applyNumberFormat="1" applyFont="1" applyFill="1" applyBorder="1" applyAlignment="1">
      <alignment vertical="top"/>
    </xf>
    <xf numFmtId="42" fontId="2" fillId="0" borderId="41" xfId="0" applyNumberFormat="1" applyFont="1" applyFill="1" applyBorder="1" applyAlignment="1"/>
    <xf numFmtId="42" fontId="2" fillId="0" borderId="42" xfId="0" applyNumberFormat="1" applyFont="1" applyFill="1" applyBorder="1" applyAlignment="1">
      <alignment vertical="top"/>
    </xf>
    <xf numFmtId="42" fontId="30" fillId="12" borderId="29" xfId="0" applyNumberFormat="1" applyFont="1" applyFill="1" applyBorder="1" applyAlignment="1">
      <alignment horizontal="center" vertical="center" wrapText="1"/>
    </xf>
    <xf numFmtId="49" fontId="30" fillId="0" borderId="29" xfId="0" applyNumberFormat="1" applyFont="1" applyFill="1" applyBorder="1" applyAlignment="1">
      <alignment horizontal="center" vertical="center" wrapText="1"/>
    </xf>
    <xf numFmtId="42" fontId="0" fillId="14" borderId="29" xfId="0" applyNumberFormat="1" applyFont="1" applyFill="1" applyBorder="1" applyAlignment="1"/>
  </cellXfs>
  <cellStyles count="218">
    <cellStyle name="Followed Hyperlink" xfId="174" builtinId="9" hidden="1"/>
    <cellStyle name="Followed Hyperlink" xfId="214" builtinId="9" hidden="1"/>
    <cellStyle name="Followed Hyperlink" xfId="200" builtinId="9" hidden="1"/>
    <cellStyle name="Followed Hyperlink" xfId="182" builtinId="9" hidden="1"/>
    <cellStyle name="Followed Hyperlink" xfId="190" builtinId="9" hidden="1"/>
    <cellStyle name="Followed Hyperlink" xfId="86" builtinId="9" hidden="1"/>
    <cellStyle name="Followed Hyperlink" xfId="30" builtinId="9" hidden="1"/>
    <cellStyle name="Followed Hyperlink" xfId="44" builtinId="9" hidden="1"/>
    <cellStyle name="Followed Hyperlink" xfId="70" builtinId="9" hidden="1"/>
    <cellStyle name="Followed Hyperlink" xfId="110" builtinId="9" hidden="1"/>
    <cellStyle name="Followed Hyperlink" xfId="10" builtinId="9" hidden="1"/>
    <cellStyle name="Followed Hyperlink" xfId="18" builtinId="9" hidden="1"/>
    <cellStyle name="Followed Hyperlink" xfId="48" builtinId="9" hidden="1"/>
    <cellStyle name="Followed Hyperlink" xfId="90" builtinId="9" hidden="1"/>
    <cellStyle name="Followed Hyperlink" xfId="154" builtinId="9" hidden="1"/>
    <cellStyle name="Followed Hyperlink" xfId="212" builtinId="9" hidden="1"/>
    <cellStyle name="Followed Hyperlink" xfId="136" builtinId="9" hidden="1"/>
    <cellStyle name="Followed Hyperlink" xfId="180" builtinId="9" hidden="1"/>
    <cellStyle name="Followed Hyperlink" xfId="108" builtinId="9" hidden="1"/>
    <cellStyle name="Followed Hyperlink" xfId="80" builtinId="9" hidden="1"/>
    <cellStyle name="Followed Hyperlink" xfId="104" builtinId="9" hidden="1"/>
    <cellStyle name="Followed Hyperlink" xfId="82" builtinId="9" hidden="1"/>
    <cellStyle name="Followed Hyperlink" xfId="114" builtinId="9" hidden="1"/>
    <cellStyle name="Followed Hyperlink" xfId="162" builtinId="9" hidden="1"/>
    <cellStyle name="Followed Hyperlink" xfId="210" builtinId="9" hidden="1"/>
    <cellStyle name="Followed Hyperlink" xfId="112" builtinId="9" hidden="1"/>
    <cellStyle name="Followed Hyperlink" xfId="144" builtinId="9" hidden="1"/>
    <cellStyle name="Followed Hyperlink" xfId="176" builtinId="9" hidden="1"/>
    <cellStyle name="Followed Hyperlink" xfId="188" builtinId="9" hidden="1"/>
    <cellStyle name="Followed Hyperlink" xfId="156" builtinId="9" hidden="1"/>
    <cellStyle name="Followed Hyperlink" xfId="120" builtinId="9" hidden="1"/>
    <cellStyle name="Followed Hyperlink" xfId="130" builtinId="9" hidden="1"/>
    <cellStyle name="Followed Hyperlink" xfId="12" builtinId="9" hidden="1"/>
    <cellStyle name="Followed Hyperlink" xfId="52" builtinId="9" hidden="1"/>
    <cellStyle name="Followed Hyperlink" xfId="32" builtinId="9" hidden="1"/>
    <cellStyle name="Followed Hyperlink" xfId="2" builtinId="9" hidden="1"/>
    <cellStyle name="Followed Hyperlink" xfId="6" builtinId="9" hidden="1"/>
    <cellStyle name="Followed Hyperlink" xfId="16" builtinId="9" hidden="1"/>
    <cellStyle name="Followed Hyperlink" xfId="14" builtinId="9" hidden="1"/>
    <cellStyle name="Followed Hyperlink" xfId="64" builtinId="9" hidden="1"/>
    <cellStyle name="Followed Hyperlink" xfId="42" builtinId="9" hidden="1"/>
    <cellStyle name="Followed Hyperlink" xfId="38" builtinId="9" hidden="1"/>
    <cellStyle name="Followed Hyperlink" xfId="66" builtinId="9" hidden="1"/>
    <cellStyle name="Followed Hyperlink" xfId="194" builtinId="9" hidden="1"/>
    <cellStyle name="Followed Hyperlink" xfId="164" builtinId="9" hidden="1"/>
    <cellStyle name="Followed Hyperlink" xfId="124" builtinId="9" hidden="1"/>
    <cellStyle name="Followed Hyperlink" xfId="184" builtinId="9" hidden="1"/>
    <cellStyle name="Followed Hyperlink" xfId="152" builtinId="9" hidden="1"/>
    <cellStyle name="Followed Hyperlink" xfId="132" builtinId="9" hidden="1"/>
    <cellStyle name="Followed Hyperlink" xfId="204" builtinId="9" hidden="1"/>
    <cellStyle name="Followed Hyperlink" xfId="178" builtinId="9" hidden="1"/>
    <cellStyle name="Followed Hyperlink" xfId="146" builtinId="9" hidden="1"/>
    <cellStyle name="Followed Hyperlink" xfId="98" builtinId="9" hidden="1"/>
    <cellStyle name="Followed Hyperlink" xfId="84" builtinId="9" hidden="1"/>
    <cellStyle name="Followed Hyperlink" xfId="72" builtinId="9" hidden="1"/>
    <cellStyle name="Followed Hyperlink" xfId="100" builtinId="9" hidden="1"/>
    <cellStyle name="Followed Hyperlink" xfId="172" builtinId="9" hidden="1"/>
    <cellStyle name="Followed Hyperlink" xfId="160" builtinId="9" hidden="1"/>
    <cellStyle name="Followed Hyperlink" xfId="116" builtinId="9" hidden="1"/>
    <cellStyle name="Followed Hyperlink" xfId="186" builtinId="9" hidden="1"/>
    <cellStyle name="Followed Hyperlink" xfId="122" builtinId="9" hidden="1"/>
    <cellStyle name="Followed Hyperlink" xfId="26" builtinId="9" hidden="1"/>
    <cellStyle name="Followed Hyperlink" xfId="54" builtinId="9" hidden="1"/>
    <cellStyle name="Followed Hyperlink" xfId="4" builtinId="9" hidden="1"/>
    <cellStyle name="Followed Hyperlink" xfId="134" builtinId="9" hidden="1"/>
    <cellStyle name="Followed Hyperlink" xfId="94" builtinId="9" hidden="1"/>
    <cellStyle name="Followed Hyperlink" xfId="34" builtinId="9" hidden="1"/>
    <cellStyle name="Followed Hyperlink" xfId="60" builtinId="9" hidden="1"/>
    <cellStyle name="Followed Hyperlink" xfId="50" builtinId="9" hidden="1"/>
    <cellStyle name="Followed Hyperlink" xfId="150" builtinId="9" hidden="1"/>
    <cellStyle name="Followed Hyperlink" xfId="166" builtinId="9" hidden="1"/>
    <cellStyle name="Followed Hyperlink" xfId="206" builtinId="9" hidden="1"/>
    <cellStyle name="Followed Hyperlink" xfId="208" builtinId="9" hidden="1"/>
    <cellStyle name="Followed Hyperlink" xfId="158" builtinId="9" hidden="1"/>
    <cellStyle name="Followed Hyperlink" xfId="198" builtinId="9" hidden="1"/>
    <cellStyle name="Followed Hyperlink" xfId="202" builtinId="9" hidden="1"/>
    <cellStyle name="Followed Hyperlink" xfId="170" builtinId="9" hidden="1"/>
    <cellStyle name="Followed Hyperlink" xfId="138" builtinId="9" hidden="1"/>
    <cellStyle name="Followed Hyperlink" xfId="74" builtinId="9" hidden="1"/>
    <cellStyle name="Followed Hyperlink" xfId="36" builtinId="9" hidden="1"/>
    <cellStyle name="Followed Hyperlink" xfId="58" builtinId="9" hidden="1"/>
    <cellStyle name="Followed Hyperlink" xfId="8" builtinId="9" hidden="1"/>
    <cellStyle name="Followed Hyperlink" xfId="20" builtinId="9" hidden="1"/>
    <cellStyle name="Followed Hyperlink" xfId="142" builtinId="9" hidden="1"/>
    <cellStyle name="Followed Hyperlink" xfId="102" builtinId="9" hidden="1"/>
    <cellStyle name="Followed Hyperlink" xfId="78" builtinId="9" hidden="1"/>
    <cellStyle name="Followed Hyperlink" xfId="24" builtinId="9" hidden="1"/>
    <cellStyle name="Followed Hyperlink" xfId="56" builtinId="9" hidden="1"/>
    <cellStyle name="Followed Hyperlink" xfId="62" builtinId="9" hidden="1"/>
    <cellStyle name="Followed Hyperlink" xfId="46" builtinId="9" hidden="1"/>
    <cellStyle name="Followed Hyperlink" xfId="118" builtinId="9" hidden="1"/>
    <cellStyle name="Followed Hyperlink" xfId="28" builtinId="9" hidden="1"/>
    <cellStyle name="Followed Hyperlink" xfId="40" builtinId="9" hidden="1"/>
    <cellStyle name="Followed Hyperlink" xfId="126" builtinId="9" hidden="1"/>
    <cellStyle name="Followed Hyperlink" xfId="22" builtinId="9" hidden="1"/>
    <cellStyle name="Followed Hyperlink" xfId="106" builtinId="9" hidden="1"/>
    <cellStyle name="Followed Hyperlink" xfId="196" builtinId="9" hidden="1"/>
    <cellStyle name="Followed Hyperlink" xfId="88" builtinId="9" hidden="1"/>
    <cellStyle name="Followed Hyperlink" xfId="140" builtinId="9" hidden="1"/>
    <cellStyle name="Followed Hyperlink" xfId="168" builtinId="9" hidden="1"/>
    <cellStyle name="Followed Hyperlink" xfId="148" builtinId="9" hidden="1"/>
    <cellStyle name="Followed Hyperlink" xfId="128" builtinId="9" hidden="1"/>
    <cellStyle name="Followed Hyperlink" xfId="192" builtinId="9" hidden="1"/>
    <cellStyle name="Followed Hyperlink" xfId="68" builtinId="9" hidden="1"/>
    <cellStyle name="Followed Hyperlink" xfId="92" builtinId="9" hidden="1"/>
    <cellStyle name="Followed Hyperlink" xfId="76" builtinId="9" hidden="1"/>
    <cellStyle name="Followed Hyperlink" xfId="96" builtinId="9" hidden="1"/>
    <cellStyle name="Hyperlink" xfId="51" builtinId="8" hidden="1"/>
    <cellStyle name="Hyperlink" xfId="27" builtinId="8" hidden="1"/>
    <cellStyle name="Hyperlink" xfId="5" builtinId="8" hidden="1"/>
    <cellStyle name="Hyperlink" xfId="39" builtinId="8" hidden="1"/>
    <cellStyle name="Hyperlink" xfId="75" builtinId="8" hidden="1"/>
    <cellStyle name="Hyperlink" xfId="87" builtinId="8" hidden="1"/>
    <cellStyle name="Hyperlink" xfId="65" builtinId="8" hidden="1"/>
    <cellStyle name="Hyperlink" xfId="175" builtinId="8" hidden="1"/>
    <cellStyle name="Hyperlink" xfId="201" builtinId="8" hidden="1"/>
    <cellStyle name="Hyperlink" xfId="209" builtinId="8" hidden="1"/>
    <cellStyle name="Hyperlink" xfId="211" builtinId="8" hidden="1"/>
    <cellStyle name="Hyperlink" xfId="187" builtinId="8" hidden="1"/>
    <cellStyle name="Hyperlink" xfId="203" builtinId="8" hidden="1"/>
    <cellStyle name="Hyperlink" xfId="153" builtinId="8" hidden="1"/>
    <cellStyle name="Hyperlink" xfId="125" builtinId="8" hidden="1"/>
    <cellStyle name="Hyperlink" xfId="129" builtinId="8" hidden="1"/>
    <cellStyle name="Hyperlink" xfId="137" builtinId="8" hidden="1"/>
    <cellStyle name="Hyperlink" xfId="143" builtinId="8" hidden="1"/>
    <cellStyle name="Hyperlink" xfId="145" builtinId="8" hidden="1"/>
    <cellStyle name="Hyperlink" xfId="111" builtinId="8" hidden="1"/>
    <cellStyle name="Hyperlink" xfId="113" builtinId="8" hidden="1"/>
    <cellStyle name="Hyperlink" xfId="119" builtinId="8" hidden="1"/>
    <cellStyle name="Hyperlink" xfId="105" builtinId="8" hidden="1"/>
    <cellStyle name="Hyperlink" xfId="97" builtinId="8" hidden="1"/>
    <cellStyle name="Hyperlink" xfId="101" builtinId="8" hidden="1"/>
    <cellStyle name="Hyperlink" xfId="141" builtinId="8" hidden="1"/>
    <cellStyle name="Hyperlink" xfId="117" builtinId="8" hidden="1"/>
    <cellStyle name="Hyperlink" xfId="109" builtinId="8" hidden="1"/>
    <cellStyle name="Hyperlink" xfId="205" builtinId="8" hidden="1"/>
    <cellStyle name="Hyperlink" xfId="157" builtinId="8" hidden="1"/>
    <cellStyle name="Hyperlink" xfId="161" builtinId="8" hidden="1"/>
    <cellStyle name="Hyperlink" xfId="167" builtinId="8" hidden="1"/>
    <cellStyle name="Hyperlink" xfId="177" builtinId="8" hidden="1"/>
    <cellStyle name="Hyperlink" xfId="181" builtinId="8" hidden="1"/>
    <cellStyle name="Hyperlink" xfId="189" builtinId="8" hidden="1"/>
    <cellStyle name="Hyperlink" xfId="191" builtinId="8" hidden="1"/>
    <cellStyle name="Hyperlink" xfId="199" builtinId="8" hidden="1"/>
    <cellStyle name="Hyperlink" xfId="55" builtinId="8" hidden="1"/>
    <cellStyle name="Hyperlink" xfId="47" builtinId="8" hidden="1"/>
    <cellStyle name="Hyperlink" xfId="107" builtinId="8" hidden="1"/>
    <cellStyle name="Hyperlink" xfId="151" builtinId="8" hidden="1"/>
    <cellStyle name="Hyperlink" xfId="83" builtinId="8" hidden="1"/>
    <cellStyle name="Hyperlink" xfId="73" builtinId="8" hidden="1"/>
    <cellStyle name="Hyperlink" xfId="23" builtinId="8" hidden="1"/>
    <cellStyle name="Hyperlink" xfId="93" builtinId="8" hidden="1"/>
    <cellStyle name="Hyperlink" xfId="171" builtinId="8" hidden="1"/>
    <cellStyle name="Hyperlink" xfId="173" builtinId="8" hidden="1"/>
    <cellStyle name="Hyperlink" xfId="185" builtinId="8" hidden="1"/>
    <cellStyle name="Hyperlink" xfId="165" builtinId="8" hidden="1"/>
    <cellStyle name="Hyperlink" xfId="121" builtinId="8" hidden="1"/>
    <cellStyle name="Hyperlink" xfId="133" builtinId="8" hidden="1"/>
    <cellStyle name="Hyperlink" xfId="103" builtinId="8" hidden="1"/>
    <cellStyle name="Hyperlink" xfId="149" builtinId="8" hidden="1"/>
    <cellStyle name="Hyperlink" xfId="135" builtinId="8" hidden="1"/>
    <cellStyle name="Hyperlink" xfId="197" builtinId="8" hidden="1"/>
    <cellStyle name="Hyperlink" xfId="213" builtinId="8" hidden="1"/>
    <cellStyle name="Hyperlink" xfId="183" builtinId="8" hidden="1"/>
    <cellStyle name="Hyperlink" xfId="29" builtinId="8" hidden="1"/>
    <cellStyle name="Hyperlink" xfId="19" builtinId="8" hidden="1"/>
    <cellStyle name="Hyperlink" xfId="13" builtinId="8" hidden="1"/>
    <cellStyle name="Hyperlink" xfId="7" builtinId="8" hidden="1"/>
    <cellStyle name="Hyperlink" xfId="1" builtinId="8" hidden="1"/>
    <cellStyle name="Hyperlink" xfId="3" builtinId="8" hidden="1"/>
    <cellStyle name="Hyperlink" xfId="33" builtinId="8" hidden="1"/>
    <cellStyle name="Hyperlink" xfId="15" builtinId="8" hidden="1"/>
    <cellStyle name="Hyperlink" xfId="9" builtinId="8" hidden="1"/>
    <cellStyle name="Hyperlink" xfId="81" builtinId="8" hidden="1"/>
    <cellStyle name="Hyperlink" xfId="49" builtinId="8" hidden="1"/>
    <cellStyle name="Hyperlink" xfId="53" builtinId="8" hidden="1"/>
    <cellStyle name="Hyperlink" xfId="61" builtinId="8" hidden="1"/>
    <cellStyle name="Hyperlink" xfId="63" builtinId="8" hidden="1"/>
    <cellStyle name="Hyperlink" xfId="69" builtinId="8" hidden="1"/>
    <cellStyle name="Hyperlink" xfId="71" builtinId="8" hidden="1"/>
    <cellStyle name="Hyperlink" xfId="77" builtinId="8" hidden="1"/>
    <cellStyle name="Hyperlink" xfId="123" builtinId="8" hidden="1"/>
    <cellStyle name="Hyperlink" xfId="115" builtinId="8" hidden="1"/>
    <cellStyle name="Hyperlink" xfId="41" builtinId="8" hidden="1"/>
    <cellStyle name="Hyperlink" xfId="155" builtinId="8" hidden="1"/>
    <cellStyle name="Hyperlink" xfId="147" builtinId="8" hidden="1"/>
    <cellStyle name="Hyperlink" xfId="179" builtinId="8" hidden="1"/>
    <cellStyle name="Hyperlink" xfId="163" builtinId="8" hidden="1"/>
    <cellStyle name="Hyperlink" xfId="57" builtinId="8" hidden="1"/>
    <cellStyle name="Hyperlink" xfId="67" builtinId="8" hidden="1"/>
    <cellStyle name="Hyperlink" xfId="99" builtinId="8" hidden="1"/>
    <cellStyle name="Hyperlink" xfId="131" builtinId="8" hidden="1"/>
    <cellStyle name="Hyperlink" xfId="45" builtinId="8" hidden="1"/>
    <cellStyle name="Hyperlink" xfId="17" builtinId="8" hidden="1"/>
    <cellStyle name="Hyperlink" xfId="85" builtinId="8" hidden="1"/>
    <cellStyle name="Hyperlink" xfId="89" builtinId="8" hidden="1"/>
    <cellStyle name="Hyperlink" xfId="95" builtinId="8" hidden="1"/>
    <cellStyle name="Hyperlink" xfId="91" builtinId="8" hidden="1"/>
    <cellStyle name="Hyperlink" xfId="21" builtinId="8" hidden="1"/>
    <cellStyle name="Hyperlink" xfId="25" builtinId="8" hidden="1"/>
    <cellStyle name="Hyperlink" xfId="31" builtinId="8" hidden="1"/>
    <cellStyle name="Hyperlink" xfId="35" builtinId="8" hidden="1"/>
    <cellStyle name="Hyperlink" xfId="37" builtinId="8" hidden="1"/>
    <cellStyle name="Hyperlink" xfId="11" builtinId="8" hidden="1"/>
    <cellStyle name="Hyperlink" xfId="43" builtinId="8" hidden="1"/>
    <cellStyle name="Hyperlink" xfId="169" builtinId="8" hidden="1"/>
    <cellStyle name="Hyperlink" xfId="159" builtinId="8" hidden="1"/>
    <cellStyle name="Hyperlink" xfId="139" builtinId="8" hidden="1"/>
    <cellStyle name="Hyperlink" xfId="59" builtinId="8" hidden="1"/>
    <cellStyle name="Hyperlink" xfId="79" builtinId="8" hidden="1"/>
    <cellStyle name="Hyperlink" xfId="207" builtinId="8" hidden="1"/>
    <cellStyle name="Hyperlink" xfId="193" builtinId="8" hidden="1"/>
    <cellStyle name="Hyperlink" xfId="195" builtinId="8" hidden="1"/>
    <cellStyle name="Hyperlink" xfId="127" builtinId="8" hidden="1"/>
    <cellStyle name="Normal" xfId="0" builtinId="0"/>
    <cellStyle name="Normal 2" xfId="215" xr:uid="{E3F00F2F-F1C0-45DF-B7A0-37132AACA277}"/>
    <cellStyle name="Normal 3" xfId="216" xr:uid="{7D4CA111-B8EC-4DAC-B578-1B148D33523B}"/>
    <cellStyle name="Normal 4" xfId="217" xr:uid="{79F4D9B2-7E50-4019-8EED-DF4EAD1CB369}"/>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000090"/>
      <rgbColor rgb="FF000080"/>
      <rgbColor rgb="FFFF0000"/>
      <rgbColor rgb="FF800000"/>
      <rgbColor rgb="FF99CCFF"/>
      <rgbColor rgb="FF6711FF"/>
      <rgbColor rgb="FF8064A2"/>
      <rgbColor rgb="FF003300"/>
      <rgbColor rgb="FFCCFFFF"/>
      <rgbColor rgb="FFC0C0C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9"/>
  <sheetViews>
    <sheetView workbookViewId="0"/>
  </sheetViews>
  <sheetFormatPr defaultColWidth="8.85546875" defaultRowHeight="14.1" customHeight="1" x14ac:dyDescent="0.2"/>
  <cols>
    <col min="1" max="1" width="8.85546875" style="35" customWidth="1"/>
    <col min="2" max="2" width="31.42578125" style="35" customWidth="1"/>
    <col min="3" max="3" width="10.28515625" style="57" bestFit="1" customWidth="1"/>
    <col min="4" max="4" width="10.28515625" style="35" bestFit="1" customWidth="1"/>
    <col min="5" max="5" width="9" style="35" customWidth="1"/>
    <col min="6" max="6" width="9.7109375" style="35" customWidth="1"/>
    <col min="7" max="7" width="9.42578125" style="35" customWidth="1"/>
    <col min="8" max="9" width="9.7109375" style="35" customWidth="1"/>
    <col min="10" max="256" width="8.85546875" style="35" customWidth="1"/>
  </cols>
  <sheetData>
    <row r="1" spans="1:9" ht="15.75" customHeight="1" x14ac:dyDescent="0.25">
      <c r="A1" s="1" t="s">
        <v>0</v>
      </c>
      <c r="B1" s="2"/>
      <c r="C1" s="2"/>
      <c r="D1" s="2"/>
      <c r="E1" s="2"/>
      <c r="F1" s="2"/>
      <c r="G1" s="2"/>
      <c r="H1" s="2"/>
      <c r="I1" s="2"/>
    </row>
    <row r="2" spans="1:9" ht="15" customHeight="1" x14ac:dyDescent="0.25">
      <c r="A2" s="3" t="s">
        <v>11</v>
      </c>
      <c r="B2" s="2"/>
      <c r="C2" s="2"/>
      <c r="D2" s="2"/>
      <c r="E2" s="2"/>
      <c r="F2" s="2"/>
      <c r="G2" s="2"/>
      <c r="H2" s="2"/>
      <c r="I2" s="2"/>
    </row>
    <row r="3" spans="1:9" ht="13.7" customHeight="1" x14ac:dyDescent="0.2">
      <c r="A3" s="28"/>
      <c r="B3" s="2"/>
      <c r="C3" s="2"/>
      <c r="D3" s="2"/>
      <c r="E3" s="2"/>
      <c r="F3" s="2"/>
      <c r="G3" s="2"/>
      <c r="H3" s="2"/>
      <c r="I3" s="2"/>
    </row>
    <row r="4" spans="1:9" ht="13.7" customHeight="1" x14ac:dyDescent="0.2">
      <c r="A4" s="28"/>
      <c r="B4" s="2"/>
      <c r="C4" s="2"/>
      <c r="D4" s="2"/>
      <c r="E4" s="2"/>
      <c r="F4" s="2"/>
      <c r="G4" s="2"/>
      <c r="H4" s="2"/>
      <c r="I4" s="2"/>
    </row>
    <row r="5" spans="1:9" ht="15.75" customHeight="1" x14ac:dyDescent="0.2">
      <c r="A5" s="4"/>
      <c r="B5" s="5"/>
      <c r="C5" s="5"/>
      <c r="D5" s="5"/>
      <c r="E5" s="5"/>
      <c r="F5" s="6"/>
      <c r="G5" s="5"/>
      <c r="H5" s="5"/>
      <c r="I5" s="5"/>
    </row>
    <row r="6" spans="1:9" ht="27" customHeight="1" x14ac:dyDescent="0.2">
      <c r="A6" s="7"/>
      <c r="B6" s="8" t="s">
        <v>1</v>
      </c>
      <c r="C6" s="9" t="s">
        <v>12</v>
      </c>
      <c r="D6" s="9" t="s">
        <v>13</v>
      </c>
      <c r="E6" s="9" t="s">
        <v>14</v>
      </c>
      <c r="F6" s="10" t="s">
        <v>15</v>
      </c>
      <c r="G6" s="9" t="s">
        <v>16</v>
      </c>
      <c r="H6" s="9" t="s">
        <v>17</v>
      </c>
      <c r="I6" s="9" t="s">
        <v>18</v>
      </c>
    </row>
    <row r="7" spans="1:9" ht="12.75" customHeight="1" x14ac:dyDescent="0.2">
      <c r="A7" s="36"/>
      <c r="B7" s="36"/>
      <c r="C7" s="37"/>
      <c r="D7" s="37"/>
      <c r="E7" s="37"/>
      <c r="F7" s="38"/>
      <c r="G7" s="37"/>
      <c r="H7" s="37"/>
      <c r="I7" s="37"/>
    </row>
    <row r="8" spans="1:9" ht="15" customHeight="1" x14ac:dyDescent="0.25">
      <c r="A8" s="14" t="s">
        <v>19</v>
      </c>
      <c r="B8" s="2"/>
      <c r="C8" s="2"/>
      <c r="D8" s="2"/>
      <c r="E8" s="2"/>
      <c r="F8" s="2"/>
      <c r="G8" s="2"/>
      <c r="H8" s="11"/>
      <c r="I8" s="11"/>
    </row>
    <row r="9" spans="1:9" ht="15" customHeight="1" x14ac:dyDescent="0.25">
      <c r="A9" s="24"/>
      <c r="B9" s="2"/>
      <c r="C9" s="12"/>
      <c r="D9" s="12"/>
      <c r="E9" s="12"/>
      <c r="F9" s="12"/>
      <c r="G9" s="12"/>
      <c r="H9" s="13"/>
      <c r="I9" s="13"/>
    </row>
    <row r="10" spans="1:9" ht="13.7" customHeight="1" x14ac:dyDescent="0.2">
      <c r="A10" s="14" t="s">
        <v>4</v>
      </c>
      <c r="B10" s="2"/>
      <c r="C10" s="39">
        <v>0</v>
      </c>
      <c r="D10" s="39">
        <v>0</v>
      </c>
      <c r="E10" s="39">
        <v>0</v>
      </c>
      <c r="F10" s="39">
        <v>0</v>
      </c>
      <c r="G10" s="39">
        <v>0</v>
      </c>
      <c r="H10" s="39">
        <v>0</v>
      </c>
      <c r="I10" s="39">
        <v>0</v>
      </c>
    </row>
    <row r="11" spans="1:9" ht="15" customHeight="1" x14ac:dyDescent="0.25">
      <c r="A11" s="2"/>
      <c r="B11" s="2"/>
      <c r="C11" s="31"/>
      <c r="D11" s="31"/>
      <c r="E11" s="31"/>
      <c r="F11" s="31"/>
      <c r="G11" s="31"/>
      <c r="H11" s="31"/>
      <c r="I11" s="31"/>
    </row>
    <row r="12" spans="1:9" ht="15" customHeight="1" x14ac:dyDescent="0.25">
      <c r="A12" s="14" t="s">
        <v>5</v>
      </c>
      <c r="B12" s="2"/>
      <c r="C12" s="32"/>
      <c r="D12" s="32"/>
      <c r="E12" s="32"/>
      <c r="F12" s="32"/>
      <c r="G12" s="32"/>
      <c r="H12" s="32"/>
      <c r="I12" s="32"/>
    </row>
    <row r="13" spans="1:9" ht="15" customHeight="1" x14ac:dyDescent="0.25">
      <c r="A13" s="2"/>
      <c r="B13" s="3" t="s">
        <v>20</v>
      </c>
      <c r="C13" s="16">
        <v>0</v>
      </c>
      <c r="D13" s="16">
        <v>0</v>
      </c>
      <c r="E13" s="16">
        <v>0</v>
      </c>
      <c r="F13" s="16">
        <v>0</v>
      </c>
      <c r="G13" s="16">
        <v>0</v>
      </c>
      <c r="H13" s="16">
        <v>0</v>
      </c>
      <c r="I13" s="16">
        <v>0</v>
      </c>
    </row>
    <row r="14" spans="1:9" ht="15" customHeight="1" x14ac:dyDescent="0.25">
      <c r="A14" s="2"/>
      <c r="B14" s="3" t="s">
        <v>21</v>
      </c>
      <c r="C14" s="16">
        <v>0</v>
      </c>
      <c r="D14" s="16">
        <v>0</v>
      </c>
      <c r="E14" s="16">
        <v>0</v>
      </c>
      <c r="F14" s="16">
        <v>0</v>
      </c>
      <c r="G14" s="16">
        <v>0</v>
      </c>
      <c r="H14" s="16">
        <v>0</v>
      </c>
      <c r="I14" s="16">
        <v>0</v>
      </c>
    </row>
    <row r="15" spans="1:9" ht="15" customHeight="1" x14ac:dyDescent="0.25">
      <c r="A15" s="2"/>
      <c r="B15" s="3" t="s">
        <v>6</v>
      </c>
      <c r="C15" s="16">
        <v>0</v>
      </c>
      <c r="D15" s="16">
        <v>0</v>
      </c>
      <c r="E15" s="16">
        <v>0</v>
      </c>
      <c r="F15" s="16">
        <v>0</v>
      </c>
      <c r="G15" s="16">
        <v>0</v>
      </c>
      <c r="H15" s="16">
        <v>0</v>
      </c>
      <c r="I15" s="16">
        <v>0</v>
      </c>
    </row>
    <row r="16" spans="1:9" ht="15" customHeight="1" x14ac:dyDescent="0.25">
      <c r="A16" s="17"/>
      <c r="B16" s="18" t="s">
        <v>22</v>
      </c>
      <c r="C16" s="16">
        <v>0</v>
      </c>
      <c r="D16" s="19">
        <v>0</v>
      </c>
      <c r="E16" s="19">
        <v>0</v>
      </c>
      <c r="F16" s="19">
        <v>0</v>
      </c>
      <c r="G16" s="19">
        <v>0</v>
      </c>
      <c r="H16" s="19">
        <v>0</v>
      </c>
      <c r="I16" s="19">
        <v>0</v>
      </c>
    </row>
    <row r="17" spans="1:256" ht="15" customHeight="1" x14ac:dyDescent="0.25">
      <c r="A17" s="20"/>
      <c r="B17" s="21" t="s">
        <v>23</v>
      </c>
      <c r="C17" s="22">
        <f>SUM(C13:C16)+C10</f>
        <v>0</v>
      </c>
      <c r="D17" s="22">
        <f t="shared" ref="D17:I17" si="0">SUM(D13:D16)+D10</f>
        <v>0</v>
      </c>
      <c r="E17" s="22">
        <f t="shared" si="0"/>
        <v>0</v>
      </c>
      <c r="F17" s="22">
        <f t="shared" si="0"/>
        <v>0</v>
      </c>
      <c r="G17" s="22">
        <f t="shared" si="0"/>
        <v>0</v>
      </c>
      <c r="H17" s="22">
        <f t="shared" si="0"/>
        <v>0</v>
      </c>
      <c r="I17" s="22">
        <f t="shared" si="0"/>
        <v>0</v>
      </c>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row>
    <row r="18" spans="1:256" ht="15" customHeight="1" x14ac:dyDescent="0.25">
      <c r="A18" s="23"/>
      <c r="B18" s="23"/>
      <c r="C18" s="31"/>
      <c r="D18" s="31"/>
      <c r="E18" s="31"/>
      <c r="F18" s="31"/>
      <c r="G18" s="31"/>
      <c r="H18" s="31"/>
      <c r="I18" s="31"/>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c r="IU18" s="57"/>
      <c r="IV18" s="57"/>
    </row>
    <row r="19" spans="1:256" ht="15" customHeight="1" x14ac:dyDescent="0.25">
      <c r="A19" s="14" t="s">
        <v>24</v>
      </c>
      <c r="B19" s="2"/>
      <c r="C19" s="40"/>
      <c r="D19" s="40"/>
      <c r="E19" s="32"/>
      <c r="F19" s="32"/>
      <c r="G19" s="32"/>
      <c r="H19" s="32"/>
      <c r="I19" s="32"/>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c r="IU19" s="57"/>
      <c r="IV19" s="57"/>
    </row>
    <row r="20" spans="1:256" ht="15" customHeight="1" x14ac:dyDescent="0.25">
      <c r="A20" s="2"/>
      <c r="B20" s="3" t="s">
        <v>25</v>
      </c>
      <c r="C20" s="64">
        <v>0</v>
      </c>
      <c r="D20" s="64">
        <v>0</v>
      </c>
      <c r="E20" s="64">
        <v>0</v>
      </c>
      <c r="F20" s="64">
        <v>0</v>
      </c>
      <c r="G20" s="64">
        <v>0</v>
      </c>
      <c r="H20" s="64">
        <v>0</v>
      </c>
      <c r="I20" s="65">
        <v>0</v>
      </c>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c r="IU20" s="57"/>
      <c r="IV20" s="57"/>
    </row>
    <row r="21" spans="1:256" ht="15" customHeight="1" x14ac:dyDescent="0.25">
      <c r="A21" s="17"/>
      <c r="B21" s="18" t="s">
        <v>26</v>
      </c>
      <c r="C21" s="63">
        <v>0</v>
      </c>
      <c r="D21" s="63">
        <v>0</v>
      </c>
      <c r="E21" s="63">
        <v>0</v>
      </c>
      <c r="F21" s="63">
        <v>0</v>
      </c>
      <c r="G21" s="63">
        <v>0</v>
      </c>
      <c r="H21" s="63">
        <v>0</v>
      </c>
      <c r="I21" s="66">
        <v>0</v>
      </c>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c r="IU21" s="57"/>
      <c r="IV21" s="57"/>
    </row>
    <row r="22" spans="1:256" ht="15" customHeight="1" x14ac:dyDescent="0.25">
      <c r="A22" s="17"/>
      <c r="B22" s="18" t="s">
        <v>27</v>
      </c>
      <c r="C22" s="67">
        <v>0</v>
      </c>
      <c r="D22" s="67">
        <v>0</v>
      </c>
      <c r="E22" s="67">
        <v>0</v>
      </c>
      <c r="F22" s="67">
        <v>0</v>
      </c>
      <c r="G22" s="67">
        <v>0</v>
      </c>
      <c r="H22" s="67">
        <v>0</v>
      </c>
      <c r="I22" s="68">
        <v>0</v>
      </c>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row>
    <row r="23" spans="1:256" ht="15" customHeight="1" x14ac:dyDescent="0.25">
      <c r="A23" s="20"/>
      <c r="B23" s="21" t="s">
        <v>28</v>
      </c>
      <c r="C23" s="22">
        <f>SUM(C20:C22)</f>
        <v>0</v>
      </c>
      <c r="D23" s="22">
        <f t="shared" ref="D23:I23" si="1">SUM(D20:D22)</f>
        <v>0</v>
      </c>
      <c r="E23" s="22">
        <f t="shared" si="1"/>
        <v>0</v>
      </c>
      <c r="F23" s="22">
        <f t="shared" si="1"/>
        <v>0</v>
      </c>
      <c r="G23" s="22">
        <f t="shared" si="1"/>
        <v>0</v>
      </c>
      <c r="H23" s="22">
        <f t="shared" si="1"/>
        <v>0</v>
      </c>
      <c r="I23" s="22">
        <f t="shared" si="1"/>
        <v>0</v>
      </c>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row>
    <row r="24" spans="1:256" ht="15" customHeight="1" x14ac:dyDescent="0.25">
      <c r="A24" s="23"/>
      <c r="B24" s="23"/>
      <c r="C24" s="25"/>
      <c r="D24" s="25"/>
      <c r="E24" s="25"/>
      <c r="F24" s="25"/>
      <c r="G24" s="25"/>
      <c r="H24" s="26"/>
      <c r="I24" s="25"/>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row>
    <row r="25" spans="1:256" ht="15" customHeight="1" x14ac:dyDescent="0.25">
      <c r="A25" s="14" t="s">
        <v>29</v>
      </c>
      <c r="B25" s="41"/>
      <c r="C25" s="42">
        <f>C17-C23</f>
        <v>0</v>
      </c>
      <c r="D25" s="42">
        <f t="shared" ref="D25:I25" si="2">D17-D23</f>
        <v>0</v>
      </c>
      <c r="E25" s="42">
        <f t="shared" si="2"/>
        <v>0</v>
      </c>
      <c r="F25" s="42">
        <f t="shared" si="2"/>
        <v>0</v>
      </c>
      <c r="G25" s="42">
        <f t="shared" si="2"/>
        <v>0</v>
      </c>
      <c r="H25" s="42">
        <f t="shared" si="2"/>
        <v>0</v>
      </c>
      <c r="I25" s="42">
        <f t="shared" si="2"/>
        <v>0</v>
      </c>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c r="IU25" s="57"/>
      <c r="IV25" s="57"/>
    </row>
    <row r="26" spans="1:256" ht="15" customHeight="1" x14ac:dyDescent="0.25">
      <c r="A26" s="17"/>
      <c r="B26" s="17"/>
      <c r="C26" s="43"/>
      <c r="D26" s="43"/>
      <c r="E26" s="43"/>
      <c r="F26" s="43"/>
      <c r="G26" s="43"/>
      <c r="H26" s="43"/>
      <c r="I26" s="43"/>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c r="IU26" s="57"/>
      <c r="IV26" s="57"/>
    </row>
    <row r="27" spans="1:256" ht="15" customHeight="1" x14ac:dyDescent="0.25">
      <c r="A27" s="20"/>
      <c r="B27" s="29" t="s">
        <v>7</v>
      </c>
      <c r="C27" s="30">
        <f>C23+C25</f>
        <v>0</v>
      </c>
      <c r="D27" s="30">
        <f t="shared" ref="D27:I27" si="3">D23+D25</f>
        <v>0</v>
      </c>
      <c r="E27" s="30">
        <f t="shared" si="3"/>
        <v>0</v>
      </c>
      <c r="F27" s="30">
        <f t="shared" si="3"/>
        <v>0</v>
      </c>
      <c r="G27" s="30">
        <f t="shared" si="3"/>
        <v>0</v>
      </c>
      <c r="H27" s="30">
        <f t="shared" si="3"/>
        <v>0</v>
      </c>
      <c r="I27" s="30">
        <f t="shared" si="3"/>
        <v>0</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c r="IU27" s="57"/>
      <c r="IV27" s="57"/>
    </row>
    <row r="28" spans="1:256" ht="13.7" customHeight="1" x14ac:dyDescent="0.2">
      <c r="A28" s="23"/>
      <c r="B28" s="23"/>
      <c r="C28" s="15"/>
      <c r="D28" s="15"/>
      <c r="E28" s="15"/>
      <c r="F28" s="15"/>
      <c r="G28" s="15"/>
      <c r="H28" s="15"/>
      <c r="I28" s="15"/>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row>
    <row r="29" spans="1:256" ht="15" customHeight="1" x14ac:dyDescent="0.25">
      <c r="A29" s="33" t="s">
        <v>8</v>
      </c>
      <c r="B29" s="34"/>
      <c r="C29" s="27">
        <f>C17-C27</f>
        <v>0</v>
      </c>
      <c r="D29" s="27">
        <f t="shared" ref="D29:I29" si="4">D17-D27</f>
        <v>0</v>
      </c>
      <c r="E29" s="27">
        <f t="shared" si="4"/>
        <v>0</v>
      </c>
      <c r="F29" s="27">
        <f t="shared" si="4"/>
        <v>0</v>
      </c>
      <c r="G29" s="27">
        <f t="shared" si="4"/>
        <v>0</v>
      </c>
      <c r="H29" s="27">
        <f t="shared" si="4"/>
        <v>0</v>
      </c>
      <c r="I29" s="27">
        <f t="shared" si="4"/>
        <v>0</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row>
  </sheetData>
  <phoneticPr fontId="18" type="noConversion"/>
  <pageMargins left="0.7" right="0.7" top="0.75" bottom="0.75" header="0.3" footer="0.3"/>
  <pageSetup firstPageNumber="10" orientation="portrait" useFirstPageNumber="1"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87F0D-DD13-4A87-B1EE-C74EE6F79A1A}">
  <sheetPr>
    <pageSetUpPr fitToPage="1"/>
  </sheetPr>
  <dimension ref="A1:E211"/>
  <sheetViews>
    <sheetView topLeftCell="A184" workbookViewId="0">
      <selection activeCell="F11" sqref="F11"/>
    </sheetView>
  </sheetViews>
  <sheetFormatPr defaultColWidth="17.85546875" defaultRowHeight="12.75" x14ac:dyDescent="0.2"/>
  <cols>
    <col min="1" max="1" width="16.28515625" style="147" customWidth="1"/>
    <col min="2" max="2" width="22.7109375" style="148" customWidth="1"/>
    <col min="3" max="3" width="31.7109375" style="148" customWidth="1"/>
  </cols>
  <sheetData>
    <row r="1" spans="1:5" ht="30" x14ac:dyDescent="0.2">
      <c r="A1" s="201" t="s">
        <v>33</v>
      </c>
      <c r="B1" s="192" t="s">
        <v>470</v>
      </c>
      <c r="C1" s="192" t="s">
        <v>34</v>
      </c>
      <c r="D1" s="212" t="s">
        <v>562</v>
      </c>
      <c r="E1" s="212" t="s">
        <v>583</v>
      </c>
    </row>
    <row r="2" spans="1:5" ht="15" x14ac:dyDescent="0.2">
      <c r="A2" s="135"/>
      <c r="B2" s="136"/>
      <c r="C2" s="136"/>
      <c r="D2" s="211"/>
      <c r="E2" s="211"/>
    </row>
    <row r="3" spans="1:5" ht="15.75" x14ac:dyDescent="0.2">
      <c r="A3" s="137" t="s">
        <v>486</v>
      </c>
      <c r="B3" s="138"/>
      <c r="C3" s="138"/>
      <c r="D3" s="86"/>
      <c r="E3" s="86"/>
    </row>
    <row r="4" spans="1:5" ht="15" x14ac:dyDescent="0.2">
      <c r="A4" s="140" t="s">
        <v>471</v>
      </c>
      <c r="B4" s="141"/>
      <c r="C4" s="138"/>
      <c r="D4" s="86"/>
      <c r="E4" s="86"/>
    </row>
    <row r="5" spans="1:5" ht="15" x14ac:dyDescent="0.2">
      <c r="A5" s="142" t="s">
        <v>266</v>
      </c>
      <c r="B5" s="141" t="s">
        <v>472</v>
      </c>
      <c r="C5" s="129" t="s">
        <v>479</v>
      </c>
      <c r="D5" s="171">
        <f>SUM('6511 Expenditures'!E11)</f>
        <v>105000</v>
      </c>
      <c r="E5" s="171">
        <f>SUM('6511 Expenditures'!F14)</f>
        <v>0</v>
      </c>
    </row>
    <row r="6" spans="1:5" ht="15" x14ac:dyDescent="0.2">
      <c r="A6" s="142" t="s">
        <v>267</v>
      </c>
      <c r="B6" s="141" t="s">
        <v>472</v>
      </c>
      <c r="C6" s="129" t="s">
        <v>480</v>
      </c>
      <c r="D6" s="165">
        <f>SUM('6511 Expenditures'!E12)</f>
        <v>53000</v>
      </c>
      <c r="E6" s="165">
        <f>SUM('6511 Expenditures'!F12)</f>
        <v>55000</v>
      </c>
    </row>
    <row r="7" spans="1:5" ht="15" x14ac:dyDescent="0.2">
      <c r="A7" s="142" t="s">
        <v>268</v>
      </c>
      <c r="B7" s="141" t="s">
        <v>472</v>
      </c>
      <c r="C7" s="129" t="s">
        <v>481</v>
      </c>
      <c r="D7" s="165">
        <f>SUM('6511 Expenditures'!E13)</f>
        <v>7000</v>
      </c>
      <c r="E7" s="165">
        <f>SUM('6511 Expenditures'!F13)</f>
        <v>20000</v>
      </c>
    </row>
    <row r="8" spans="1:5" ht="30" x14ac:dyDescent="0.2">
      <c r="A8" s="142" t="s">
        <v>269</v>
      </c>
      <c r="B8" s="141" t="s">
        <v>472</v>
      </c>
      <c r="C8" s="129" t="s">
        <v>130</v>
      </c>
      <c r="D8" s="165">
        <f>SUM('6511 Expenditures'!E14)</f>
        <v>23750</v>
      </c>
      <c r="E8" s="165">
        <f>'6511 Expenditures'!F14</f>
        <v>0</v>
      </c>
    </row>
    <row r="9" spans="1:5" ht="15" x14ac:dyDescent="0.2">
      <c r="A9" s="142" t="s">
        <v>270</v>
      </c>
      <c r="B9" s="141" t="s">
        <v>472</v>
      </c>
      <c r="C9" s="129" t="s">
        <v>131</v>
      </c>
      <c r="D9" s="165">
        <f>SUM('6511 Expenditures'!E15)</f>
        <v>51000</v>
      </c>
      <c r="E9" s="165">
        <f>SUM('6511 Expenditures'!F15)</f>
        <v>54000</v>
      </c>
    </row>
    <row r="10" spans="1:5" ht="15" x14ac:dyDescent="0.2">
      <c r="A10" s="142" t="s">
        <v>326</v>
      </c>
      <c r="B10" s="141" t="s">
        <v>472</v>
      </c>
      <c r="C10" s="129" t="s">
        <v>195</v>
      </c>
      <c r="D10" s="165">
        <f>SUM('6511 Expenditures'!E16)</f>
        <v>0</v>
      </c>
      <c r="E10" s="165">
        <f>SUM('6511 Expenditures'!F16)</f>
        <v>0</v>
      </c>
    </row>
    <row r="11" spans="1:5" ht="15" x14ac:dyDescent="0.2">
      <c r="A11" s="143"/>
      <c r="B11" s="141"/>
      <c r="C11" s="144" t="s">
        <v>478</v>
      </c>
      <c r="D11" s="172">
        <f>SUM(D5:D10)</f>
        <v>239750</v>
      </c>
      <c r="E11" s="172">
        <f>SUM(E5:E10)</f>
        <v>129000</v>
      </c>
    </row>
    <row r="12" spans="1:5" ht="15" x14ac:dyDescent="0.2">
      <c r="A12" s="142"/>
      <c r="B12" s="141"/>
      <c r="C12" s="138"/>
      <c r="D12" s="86"/>
      <c r="E12" s="86"/>
    </row>
    <row r="13" spans="1:5" ht="15" x14ac:dyDescent="0.2">
      <c r="A13" s="140" t="s">
        <v>473</v>
      </c>
      <c r="B13" s="141"/>
      <c r="C13" s="138"/>
      <c r="D13" s="86"/>
      <c r="E13" s="86"/>
    </row>
    <row r="14" spans="1:5" ht="15" x14ac:dyDescent="0.2">
      <c r="A14" s="142" t="s">
        <v>271</v>
      </c>
      <c r="B14" s="141" t="s">
        <v>552</v>
      </c>
      <c r="C14" s="129" t="s">
        <v>135</v>
      </c>
      <c r="D14" s="165">
        <f>SUM('6511 Expenditures'!E19)</f>
        <v>20000</v>
      </c>
      <c r="E14" s="165">
        <f>SUM('6511 Expenditures'!F19)</f>
        <v>19920</v>
      </c>
    </row>
    <row r="15" spans="1:5" ht="15" x14ac:dyDescent="0.2">
      <c r="A15" s="142" t="s">
        <v>272</v>
      </c>
      <c r="B15" s="141" t="s">
        <v>552</v>
      </c>
      <c r="C15" s="129" t="s">
        <v>138</v>
      </c>
      <c r="D15" s="165">
        <f>SUM('6511 Expenditures'!E20)</f>
        <v>1700</v>
      </c>
      <c r="E15" s="165">
        <f>SUM('6511 Expenditures'!F20)</f>
        <v>1245</v>
      </c>
    </row>
    <row r="16" spans="1:5" ht="15" x14ac:dyDescent="0.2">
      <c r="A16" s="142" t="s">
        <v>273</v>
      </c>
      <c r="B16" s="141" t="s">
        <v>552</v>
      </c>
      <c r="C16" s="129" t="s">
        <v>144</v>
      </c>
      <c r="D16" s="165">
        <f>SUM('6511 Expenditures'!E21)</f>
        <v>29000</v>
      </c>
      <c r="E16" s="165">
        <f>SUM('6511 Expenditures'!F21)</f>
        <v>19920</v>
      </c>
    </row>
    <row r="17" spans="1:5" ht="15" x14ac:dyDescent="0.2">
      <c r="A17" s="142" t="s">
        <v>274</v>
      </c>
      <c r="B17" s="141" t="s">
        <v>552</v>
      </c>
      <c r="C17" s="129" t="s">
        <v>143</v>
      </c>
      <c r="D17" s="165">
        <f>SUM('6511 Expenditures'!E22)</f>
        <v>100</v>
      </c>
      <c r="E17" s="165">
        <f>SUM('6511 Expenditures'!F22)</f>
        <v>0</v>
      </c>
    </row>
    <row r="18" spans="1:5" ht="15" x14ac:dyDescent="0.2">
      <c r="A18" s="142" t="s">
        <v>275</v>
      </c>
      <c r="B18" s="141" t="s">
        <v>552</v>
      </c>
      <c r="C18" s="129" t="s">
        <v>191</v>
      </c>
      <c r="D18" s="165">
        <f>SUM('6511 Expenditures'!E23)</f>
        <v>0</v>
      </c>
      <c r="E18" s="165">
        <f>SUM('6511 Expenditures'!F23)</f>
        <v>0</v>
      </c>
    </row>
    <row r="19" spans="1:5" ht="15" x14ac:dyDescent="0.2">
      <c r="A19" s="142" t="s">
        <v>276</v>
      </c>
      <c r="B19" s="141" t="s">
        <v>552</v>
      </c>
      <c r="C19" s="129" t="s">
        <v>147</v>
      </c>
      <c r="D19" s="165">
        <f>SUM('6511 Expenditures'!E24)</f>
        <v>34700</v>
      </c>
      <c r="E19" s="165">
        <f>SUM('6511 Expenditures'!F24)</f>
        <v>36435</v>
      </c>
    </row>
    <row r="20" spans="1:5" ht="15" x14ac:dyDescent="0.2">
      <c r="A20" s="142" t="s">
        <v>277</v>
      </c>
      <c r="B20" s="141" t="s">
        <v>552</v>
      </c>
      <c r="C20" s="129" t="s">
        <v>146</v>
      </c>
      <c r="D20" s="165">
        <f>SUM('6511 Expenditures'!E25)</f>
        <v>3600</v>
      </c>
      <c r="E20" s="165">
        <f>SUM('6511 Expenditures'!F25)</f>
        <v>6000</v>
      </c>
    </row>
    <row r="21" spans="1:5" ht="15" x14ac:dyDescent="0.2">
      <c r="A21" s="142" t="s">
        <v>438</v>
      </c>
      <c r="B21" s="141" t="s">
        <v>552</v>
      </c>
      <c r="C21" s="160" t="s">
        <v>145</v>
      </c>
      <c r="D21" s="165">
        <f>SUM('6511 Expenditures'!E26)</f>
        <v>6000</v>
      </c>
      <c r="E21" s="165">
        <f>SUM('6511 Expenditures'!F26)</f>
        <v>9000</v>
      </c>
    </row>
    <row r="22" spans="1:5" ht="15" x14ac:dyDescent="0.2">
      <c r="A22" s="142" t="s">
        <v>278</v>
      </c>
      <c r="B22" s="141" t="s">
        <v>552</v>
      </c>
      <c r="C22" s="129" t="s">
        <v>148</v>
      </c>
      <c r="D22" s="165">
        <f>SUM('6511 Expenditures'!E28)</f>
        <v>10800</v>
      </c>
      <c r="E22" s="165">
        <f>SUM('6511 Expenditures'!F28)</f>
        <v>13000</v>
      </c>
    </row>
    <row r="23" spans="1:5" ht="15" x14ac:dyDescent="0.2">
      <c r="A23" s="142" t="s">
        <v>279</v>
      </c>
      <c r="B23" s="141" t="s">
        <v>552</v>
      </c>
      <c r="C23" s="129" t="s">
        <v>202</v>
      </c>
      <c r="D23" s="165">
        <f>SUM('6511 Expenditures'!E29)</f>
        <v>300</v>
      </c>
      <c r="E23" s="165">
        <f>SUM('6511 Expenditures'!F29)</f>
        <v>600</v>
      </c>
    </row>
    <row r="24" spans="1:5" ht="15" x14ac:dyDescent="0.2">
      <c r="A24" s="142" t="s">
        <v>280</v>
      </c>
      <c r="B24" s="141" t="s">
        <v>552</v>
      </c>
      <c r="C24" s="129" t="s">
        <v>149</v>
      </c>
      <c r="D24" s="165">
        <f>SUM('6511 Expenditures'!E30)</f>
        <v>0</v>
      </c>
      <c r="E24" s="165">
        <f>SUM('6511 Expenditures'!F30)</f>
        <v>0</v>
      </c>
    </row>
    <row r="25" spans="1:5" ht="15" x14ac:dyDescent="0.2">
      <c r="A25" s="142" t="s">
        <v>281</v>
      </c>
      <c r="B25" s="141" t="s">
        <v>552</v>
      </c>
      <c r="C25" s="129" t="s">
        <v>150</v>
      </c>
      <c r="D25" s="165">
        <f>SUM('6511 Expenditures'!E31)</f>
        <v>6100</v>
      </c>
      <c r="E25" s="165">
        <f>SUM('6511 Expenditures'!F31)</f>
        <v>7500</v>
      </c>
    </row>
    <row r="26" spans="1:5" ht="15" x14ac:dyDescent="0.2">
      <c r="A26" s="142" t="s">
        <v>327</v>
      </c>
      <c r="B26" s="141" t="s">
        <v>552</v>
      </c>
      <c r="C26" s="129" t="s">
        <v>203</v>
      </c>
      <c r="D26" s="165">
        <f>SUM('6511 Expenditures'!E32)</f>
        <v>325</v>
      </c>
      <c r="E26" s="165">
        <f>SUM('6511 Expenditures'!F32)</f>
        <v>500</v>
      </c>
    </row>
    <row r="27" spans="1:5" ht="15" x14ac:dyDescent="0.2">
      <c r="A27" s="142"/>
      <c r="B27" s="141"/>
      <c r="C27" s="144" t="s">
        <v>478</v>
      </c>
      <c r="D27" s="203">
        <f>SUM(D14:D26)</f>
        <v>112625</v>
      </c>
      <c r="E27" s="203">
        <f>SUM(E14:E26)</f>
        <v>114120</v>
      </c>
    </row>
    <row r="28" spans="1:5" ht="15" x14ac:dyDescent="0.2">
      <c r="A28" s="142"/>
      <c r="B28" s="141"/>
      <c r="C28" s="138"/>
      <c r="D28" s="86"/>
      <c r="E28" s="86"/>
    </row>
    <row r="29" spans="1:5" ht="15" x14ac:dyDescent="0.2">
      <c r="A29" s="140" t="s">
        <v>474</v>
      </c>
      <c r="B29" s="141"/>
      <c r="C29" s="138"/>
      <c r="D29" s="86"/>
      <c r="E29" s="86"/>
    </row>
    <row r="30" spans="1:5" ht="15" x14ac:dyDescent="0.2">
      <c r="A30" s="142" t="s">
        <v>282</v>
      </c>
      <c r="B30" s="141" t="s">
        <v>472</v>
      </c>
      <c r="C30" s="129" t="s">
        <v>128</v>
      </c>
      <c r="D30" s="165">
        <f>SUM('6511 Expenditures'!E81)</f>
        <v>281000</v>
      </c>
      <c r="E30" s="165">
        <f>SUM('6511 Expenditures'!F81)</f>
        <v>260000</v>
      </c>
    </row>
    <row r="31" spans="1:5" ht="15" x14ac:dyDescent="0.25">
      <c r="A31" s="95" t="s">
        <v>374</v>
      </c>
      <c r="B31" s="141" t="s">
        <v>472</v>
      </c>
      <c r="C31" s="111" t="s">
        <v>375</v>
      </c>
      <c r="D31" s="165">
        <f>SUM('6511 Expenditures'!E82)</f>
        <v>0</v>
      </c>
      <c r="E31" s="165">
        <f>SUM('6511 Expenditures'!F82)</f>
        <v>57500</v>
      </c>
    </row>
    <row r="32" spans="1:5" ht="15" x14ac:dyDescent="0.2">
      <c r="A32" s="142" t="s">
        <v>283</v>
      </c>
      <c r="B32" s="141" t="s">
        <v>472</v>
      </c>
      <c r="C32" s="129" t="s">
        <v>127</v>
      </c>
      <c r="D32" s="165">
        <f>SUM('6511 Expenditures'!E84)</f>
        <v>408600</v>
      </c>
      <c r="E32" s="165">
        <f>SUM('6511 Expenditures'!F84)</f>
        <v>464000</v>
      </c>
    </row>
    <row r="33" spans="1:5" ht="15" x14ac:dyDescent="0.2">
      <c r="A33" s="142" t="s">
        <v>284</v>
      </c>
      <c r="B33" s="141" t="s">
        <v>472</v>
      </c>
      <c r="C33" s="129" t="s">
        <v>129</v>
      </c>
      <c r="D33" s="165">
        <f>SUM('6511 Expenditures'!E86)</f>
        <v>70000</v>
      </c>
      <c r="E33" s="165">
        <f>SUM('6511 Expenditures'!F86)</f>
        <v>70000</v>
      </c>
    </row>
    <row r="34" spans="1:5" ht="15" x14ac:dyDescent="0.2">
      <c r="A34" s="143" t="s">
        <v>328</v>
      </c>
      <c r="B34" s="141" t="s">
        <v>472</v>
      </c>
      <c r="C34" s="129" t="s">
        <v>204</v>
      </c>
      <c r="D34" s="165">
        <f>SUM('6511 Expenditures'!E87)</f>
        <v>2100</v>
      </c>
      <c r="E34" s="165">
        <f>SUM('6511 Expenditures'!F87)</f>
        <v>2100</v>
      </c>
    </row>
    <row r="35" spans="1:5" ht="15" x14ac:dyDescent="0.2">
      <c r="A35" s="143" t="s">
        <v>285</v>
      </c>
      <c r="B35" s="145" t="s">
        <v>472</v>
      </c>
      <c r="C35" s="160" t="s">
        <v>482</v>
      </c>
      <c r="D35" s="165">
        <f>SUM('6511 Expenditures'!E88)</f>
        <v>80000</v>
      </c>
      <c r="E35" s="165">
        <f>SUM('6511 Expenditures'!F88)</f>
        <v>35000</v>
      </c>
    </row>
    <row r="36" spans="1:5" ht="15" x14ac:dyDescent="0.2">
      <c r="A36" s="143"/>
      <c r="B36" s="141"/>
      <c r="C36" s="144" t="s">
        <v>478</v>
      </c>
      <c r="D36" s="203">
        <f>SUM(D30:D35)</f>
        <v>841700</v>
      </c>
      <c r="E36" s="203">
        <f>SUM(E30:E35)</f>
        <v>888600</v>
      </c>
    </row>
    <row r="37" spans="1:5" ht="15" x14ac:dyDescent="0.2">
      <c r="A37" s="142"/>
      <c r="B37" s="141"/>
      <c r="C37" s="138"/>
      <c r="D37" s="86"/>
      <c r="E37" s="86"/>
    </row>
    <row r="38" spans="1:5" ht="15" x14ac:dyDescent="0.2">
      <c r="A38" s="140" t="s">
        <v>475</v>
      </c>
      <c r="B38" s="141"/>
      <c r="C38" s="138"/>
      <c r="D38" s="86"/>
      <c r="E38" s="86"/>
    </row>
    <row r="39" spans="1:5" ht="15" x14ac:dyDescent="0.2">
      <c r="A39" s="142" t="s">
        <v>286</v>
      </c>
      <c r="B39" s="141" t="s">
        <v>553</v>
      </c>
      <c r="C39" s="129" t="s">
        <v>136</v>
      </c>
      <c r="D39" s="165">
        <f>SUM('6511 Expenditures'!E91)</f>
        <v>65700</v>
      </c>
      <c r="E39" s="165">
        <f>SUM('6511 Expenditures'!F91)</f>
        <v>71088</v>
      </c>
    </row>
    <row r="40" spans="1:5" ht="15" x14ac:dyDescent="0.2">
      <c r="A40" s="142" t="s">
        <v>287</v>
      </c>
      <c r="B40" s="141" t="s">
        <v>553</v>
      </c>
      <c r="C40" s="129" t="s">
        <v>139</v>
      </c>
      <c r="D40" s="165">
        <f>SUM('6511 Expenditures'!E92)</f>
        <v>34000</v>
      </c>
      <c r="E40" s="165">
        <f>SUM('6511 Expenditures'!F92)</f>
        <v>35544</v>
      </c>
    </row>
    <row r="41" spans="1:5" ht="15" x14ac:dyDescent="0.2">
      <c r="A41" s="142" t="s">
        <v>288</v>
      </c>
      <c r="B41" s="141" t="s">
        <v>553</v>
      </c>
      <c r="C41" s="129" t="s">
        <v>151</v>
      </c>
      <c r="D41" s="165">
        <f>SUM('6511 Expenditures'!E93)</f>
        <v>38000</v>
      </c>
      <c r="E41" s="165">
        <f>SUM('6511 Expenditures'!F93)</f>
        <v>39987</v>
      </c>
    </row>
    <row r="42" spans="1:5" ht="15" x14ac:dyDescent="0.2">
      <c r="A42" s="142" t="s">
        <v>289</v>
      </c>
      <c r="B42" s="141" t="s">
        <v>553</v>
      </c>
      <c r="C42" s="129" t="s">
        <v>153</v>
      </c>
      <c r="D42" s="165">
        <f>SUM('6511 Expenditures'!E94)</f>
        <v>123500</v>
      </c>
      <c r="E42" s="165">
        <f>SUM('6511 Expenditures'!F94)</f>
        <v>132145</v>
      </c>
    </row>
    <row r="43" spans="1:5" ht="15" x14ac:dyDescent="0.2">
      <c r="A43" s="142" t="s">
        <v>290</v>
      </c>
      <c r="B43" s="141" t="s">
        <v>553</v>
      </c>
      <c r="C43" s="129" t="s">
        <v>152</v>
      </c>
      <c r="D43" s="165">
        <f>SUM('6511 Expenditures'!E95)</f>
        <v>10500</v>
      </c>
      <c r="E43" s="165">
        <f>SUM('6511 Expenditures'!F95)</f>
        <v>12000</v>
      </c>
    </row>
    <row r="44" spans="1:5" ht="15" x14ac:dyDescent="0.2">
      <c r="A44" s="142" t="s">
        <v>291</v>
      </c>
      <c r="B44" s="141" t="s">
        <v>553</v>
      </c>
      <c r="C44" s="129" t="s">
        <v>193</v>
      </c>
      <c r="D44" s="165">
        <f>SUM('6511 Expenditures'!E96)</f>
        <v>0</v>
      </c>
      <c r="E44" s="165">
        <f>SUM('6511 Expenditures'!F96)</f>
        <v>0</v>
      </c>
    </row>
    <row r="45" spans="1:5" ht="15" x14ac:dyDescent="0.2">
      <c r="A45" s="142" t="s">
        <v>292</v>
      </c>
      <c r="B45" s="141" t="s">
        <v>553</v>
      </c>
      <c r="C45" s="129" t="s">
        <v>154</v>
      </c>
      <c r="D45" s="165">
        <f>SUM('6511 Expenditures'!E97)</f>
        <v>14500</v>
      </c>
      <c r="E45" s="165">
        <f>SUM('6511 Expenditures'!F97)</f>
        <v>15950.000000000002</v>
      </c>
    </row>
    <row r="46" spans="1:5" ht="15" x14ac:dyDescent="0.2">
      <c r="A46" s="142" t="s">
        <v>293</v>
      </c>
      <c r="B46" s="141" t="s">
        <v>553</v>
      </c>
      <c r="C46" s="129" t="s">
        <v>141</v>
      </c>
      <c r="D46" s="165">
        <f>SUM('6511 Expenditures'!E98)</f>
        <v>1200</v>
      </c>
      <c r="E46" s="165">
        <f>SUM('6511 Expenditures'!F98)</f>
        <v>1320</v>
      </c>
    </row>
    <row r="47" spans="1:5" ht="15" x14ac:dyDescent="0.2">
      <c r="A47" s="142" t="s">
        <v>294</v>
      </c>
      <c r="B47" s="141" t="s">
        <v>553</v>
      </c>
      <c r="C47" s="129" t="s">
        <v>155</v>
      </c>
      <c r="D47" s="165">
        <v>0</v>
      </c>
      <c r="E47" s="165">
        <v>0</v>
      </c>
    </row>
    <row r="48" spans="1:5" ht="15" x14ac:dyDescent="0.2">
      <c r="A48" s="142" t="s">
        <v>295</v>
      </c>
      <c r="B48" s="141" t="s">
        <v>553</v>
      </c>
      <c r="C48" s="129" t="s">
        <v>150</v>
      </c>
      <c r="D48" s="165">
        <f>SUM('6511 Expenditures'!E100)</f>
        <v>22300</v>
      </c>
      <c r="E48" s="165">
        <f>SUM('6511 Expenditures'!F100)</f>
        <v>24700</v>
      </c>
    </row>
    <row r="49" spans="1:5" ht="15" x14ac:dyDescent="0.2">
      <c r="A49" s="142" t="s">
        <v>296</v>
      </c>
      <c r="B49" s="141" t="s">
        <v>553</v>
      </c>
      <c r="C49" s="129" t="s">
        <v>483</v>
      </c>
      <c r="D49" s="165">
        <f>SUM('6511 Expenditures'!E102)</f>
        <v>1500</v>
      </c>
      <c r="E49" s="165">
        <f>SUM('6511 Expenditures'!F102)</f>
        <v>1700</v>
      </c>
    </row>
    <row r="50" spans="1:5" ht="15" x14ac:dyDescent="0.2">
      <c r="A50" s="142" t="s">
        <v>297</v>
      </c>
      <c r="B50" s="141" t="s">
        <v>553</v>
      </c>
      <c r="C50" s="129" t="s">
        <v>192</v>
      </c>
      <c r="D50" s="165">
        <f>SUM('6511 Expenditures'!E103)</f>
        <v>3700</v>
      </c>
      <c r="E50" s="165">
        <f>SUM('6511 Expenditures'!F103)</f>
        <v>5000</v>
      </c>
    </row>
    <row r="51" spans="1:5" ht="15" x14ac:dyDescent="0.2">
      <c r="A51" s="142"/>
      <c r="B51" s="141"/>
      <c r="C51" s="144" t="s">
        <v>478</v>
      </c>
      <c r="D51" s="203">
        <f>SUM(D39:D50)</f>
        <v>314900</v>
      </c>
      <c r="E51" s="203">
        <f>SUM(E39:E50)</f>
        <v>339434</v>
      </c>
    </row>
    <row r="52" spans="1:5" ht="15" x14ac:dyDescent="0.2">
      <c r="A52" s="142"/>
      <c r="B52" s="141"/>
      <c r="C52" s="138"/>
      <c r="D52" s="86"/>
      <c r="E52" s="86"/>
    </row>
    <row r="53" spans="1:5" ht="15" x14ac:dyDescent="0.2">
      <c r="A53" s="140" t="s">
        <v>476</v>
      </c>
      <c r="B53" s="141"/>
      <c r="C53" s="138"/>
      <c r="D53" s="86"/>
      <c r="E53" s="86"/>
    </row>
    <row r="54" spans="1:5" ht="15" x14ac:dyDescent="0.2">
      <c r="A54" s="142" t="s">
        <v>298</v>
      </c>
      <c r="B54" s="141" t="s">
        <v>472</v>
      </c>
      <c r="C54" s="129" t="s">
        <v>134</v>
      </c>
      <c r="D54" s="165">
        <f>SUM('6511 Expenditures'!E150)</f>
        <v>7500</v>
      </c>
      <c r="E54" s="165">
        <f>SUM('6511 Expenditures'!F150)</f>
        <v>54000</v>
      </c>
    </row>
    <row r="55" spans="1:5" ht="15" x14ac:dyDescent="0.2">
      <c r="A55" s="142" t="s">
        <v>299</v>
      </c>
      <c r="B55" s="141" t="s">
        <v>472</v>
      </c>
      <c r="C55" s="129" t="s">
        <v>132</v>
      </c>
      <c r="D55" s="165">
        <f>SUM('6511 Expenditures'!E151)</f>
        <v>70000</v>
      </c>
      <c r="E55" s="165">
        <f>SUM('6511 Expenditures'!F151)</f>
        <v>70000</v>
      </c>
    </row>
    <row r="56" spans="1:5" ht="15" x14ac:dyDescent="0.2">
      <c r="A56" s="142" t="s">
        <v>300</v>
      </c>
      <c r="B56" s="141" t="s">
        <v>472</v>
      </c>
      <c r="C56" s="129" t="s">
        <v>133</v>
      </c>
      <c r="D56" s="165">
        <f>SUM('6511 Expenditures'!E152)</f>
        <v>52000</v>
      </c>
      <c r="E56" s="165">
        <f>SUM('6511 Expenditures'!F152)</f>
        <v>0</v>
      </c>
    </row>
    <row r="57" spans="1:5" ht="15" x14ac:dyDescent="0.2">
      <c r="A57" s="142"/>
      <c r="B57" s="141"/>
      <c r="C57" s="144" t="s">
        <v>478</v>
      </c>
      <c r="D57" s="203">
        <f>SUM(D54:D56)</f>
        <v>129500</v>
      </c>
      <c r="E57" s="203">
        <f>SUM(E54:E56)</f>
        <v>124000</v>
      </c>
    </row>
    <row r="58" spans="1:5" ht="15" x14ac:dyDescent="0.2">
      <c r="A58" s="142"/>
      <c r="B58" s="141"/>
      <c r="C58" s="138"/>
      <c r="D58" s="86"/>
      <c r="E58" s="86"/>
    </row>
    <row r="59" spans="1:5" ht="15" x14ac:dyDescent="0.2">
      <c r="A59" s="140" t="s">
        <v>477</v>
      </c>
      <c r="B59" s="141"/>
      <c r="C59" s="138"/>
      <c r="D59" s="86"/>
      <c r="E59" s="86"/>
    </row>
    <row r="60" spans="1:5" ht="15" x14ac:dyDescent="0.2">
      <c r="A60" s="142" t="s">
        <v>301</v>
      </c>
      <c r="B60" s="141" t="s">
        <v>554</v>
      </c>
      <c r="C60" s="129" t="s">
        <v>137</v>
      </c>
      <c r="D60" s="165">
        <f>SUM('6511 Expenditures'!E155)</f>
        <v>9000</v>
      </c>
      <c r="E60" s="165">
        <f>SUM('6511 Expenditures'!F155)</f>
        <v>9920</v>
      </c>
    </row>
    <row r="61" spans="1:5" ht="15" x14ac:dyDescent="0.2">
      <c r="A61" s="142" t="s">
        <v>302</v>
      </c>
      <c r="B61" s="141" t="s">
        <v>554</v>
      </c>
      <c r="C61" s="129" t="s">
        <v>140</v>
      </c>
      <c r="D61" s="165">
        <f>SUM('6511 Expenditures'!E156)</f>
        <v>800</v>
      </c>
      <c r="E61" s="165">
        <f>SUM('6511 Expenditures'!F156)</f>
        <v>1240</v>
      </c>
    </row>
    <row r="62" spans="1:5" ht="15" x14ac:dyDescent="0.2">
      <c r="A62" s="142" t="s">
        <v>303</v>
      </c>
      <c r="B62" s="141" t="s">
        <v>554</v>
      </c>
      <c r="C62" s="129" t="s">
        <v>156</v>
      </c>
      <c r="D62" s="165">
        <f>SUM('6511 Expenditures'!E157)</f>
        <v>6600</v>
      </c>
      <c r="E62" s="165">
        <f>SUM('6511 Expenditures'!F157)</f>
        <v>0</v>
      </c>
    </row>
    <row r="63" spans="1:5" ht="15" x14ac:dyDescent="0.2">
      <c r="A63" s="142" t="s">
        <v>304</v>
      </c>
      <c r="B63" s="141" t="s">
        <v>554</v>
      </c>
      <c r="C63" s="129" t="s">
        <v>157</v>
      </c>
      <c r="D63" s="165">
        <f>SUM('6511 Expenditures'!E158)</f>
        <v>3500</v>
      </c>
      <c r="E63" s="165">
        <f>SUM('6511 Expenditures'!F158)</f>
        <v>6200</v>
      </c>
    </row>
    <row r="64" spans="1:5" ht="15" x14ac:dyDescent="0.2">
      <c r="A64" s="142" t="s">
        <v>305</v>
      </c>
      <c r="B64" s="141" t="s">
        <v>554</v>
      </c>
      <c r="C64" s="129" t="s">
        <v>159</v>
      </c>
      <c r="D64" s="165">
        <f>SUM('6511 Expenditures'!E159)</f>
        <v>24550</v>
      </c>
      <c r="E64" s="165">
        <f>SUM('6511 Expenditures'!F159)</f>
        <v>22000</v>
      </c>
    </row>
    <row r="65" spans="1:5" ht="15" x14ac:dyDescent="0.2">
      <c r="A65" s="142" t="s">
        <v>306</v>
      </c>
      <c r="B65" s="141" t="s">
        <v>554</v>
      </c>
      <c r="C65" s="129" t="s">
        <v>158</v>
      </c>
      <c r="D65" s="165">
        <f>SUM('6511 Expenditures'!E160)</f>
        <v>2400</v>
      </c>
      <c r="E65" s="165">
        <f>SUM('6511 Expenditures'!F160)</f>
        <v>3200</v>
      </c>
    </row>
    <row r="66" spans="1:5" ht="15" x14ac:dyDescent="0.2">
      <c r="A66" s="142" t="s">
        <v>307</v>
      </c>
      <c r="B66" s="141" t="s">
        <v>554</v>
      </c>
      <c r="C66" s="129" t="s">
        <v>160</v>
      </c>
      <c r="D66" s="165">
        <f>SUM('6511 Expenditures'!E161)</f>
        <v>9500</v>
      </c>
      <c r="E66" s="165">
        <f>SUM('6511 Expenditures'!F161)</f>
        <v>9800</v>
      </c>
    </row>
    <row r="67" spans="1:5" ht="15" x14ac:dyDescent="0.2">
      <c r="A67" s="142" t="s">
        <v>308</v>
      </c>
      <c r="B67" s="141" t="s">
        <v>554</v>
      </c>
      <c r="C67" s="129" t="s">
        <v>142</v>
      </c>
      <c r="D67" s="165">
        <f>SUM('6511 Expenditures'!E162)</f>
        <v>200</v>
      </c>
      <c r="E67" s="165">
        <f>SUM('6511 Expenditures'!F162)</f>
        <v>160</v>
      </c>
    </row>
    <row r="68" spans="1:5" ht="15" x14ac:dyDescent="0.2">
      <c r="A68" s="142" t="s">
        <v>309</v>
      </c>
      <c r="B68" s="141" t="s">
        <v>554</v>
      </c>
      <c r="C68" s="129" t="s">
        <v>161</v>
      </c>
      <c r="D68" s="165">
        <f>SUM('6511 Expenditures'!E163)</f>
        <v>0</v>
      </c>
      <c r="E68" s="165">
        <f>SUM('6511 Expenditures'!F163)</f>
        <v>0</v>
      </c>
    </row>
    <row r="69" spans="1:5" ht="30" x14ac:dyDescent="0.2">
      <c r="A69" s="142" t="s">
        <v>310</v>
      </c>
      <c r="B69" s="141" t="s">
        <v>554</v>
      </c>
      <c r="C69" s="160" t="s">
        <v>311</v>
      </c>
      <c r="D69" s="165">
        <f>SUM('6511 Expenditures'!E164)</f>
        <v>3700</v>
      </c>
      <c r="E69" s="165">
        <f>SUM('6511 Expenditures'!F164)</f>
        <v>3700</v>
      </c>
    </row>
    <row r="70" spans="1:5" ht="15" x14ac:dyDescent="0.2">
      <c r="A70" s="142" t="s">
        <v>312</v>
      </c>
      <c r="B70" s="141" t="s">
        <v>554</v>
      </c>
      <c r="C70" s="129" t="s">
        <v>484</v>
      </c>
      <c r="D70" s="165">
        <f>SUM('6511 Expenditures'!E165)</f>
        <v>180</v>
      </c>
      <c r="E70" s="165">
        <f>SUM('6511 Expenditures'!F165)</f>
        <v>190</v>
      </c>
    </row>
    <row r="71" spans="1:5" ht="15" x14ac:dyDescent="0.2">
      <c r="A71" s="139"/>
      <c r="B71" s="138"/>
      <c r="C71" s="144" t="s">
        <v>478</v>
      </c>
      <c r="D71" s="202">
        <f>SUM(D60:D70)</f>
        <v>60430</v>
      </c>
      <c r="E71" s="202">
        <f>SUM(E60:E70)</f>
        <v>56410</v>
      </c>
    </row>
    <row r="72" spans="1:5" x14ac:dyDescent="0.2">
      <c r="A72" s="139"/>
      <c r="B72" s="138"/>
      <c r="C72" s="138"/>
    </row>
    <row r="73" spans="1:5" ht="15" x14ac:dyDescent="0.2">
      <c r="A73" s="139"/>
      <c r="B73" s="138"/>
      <c r="C73" s="170" t="s">
        <v>485</v>
      </c>
      <c r="D73" s="166">
        <f>SUM(D71,D57,D51,D36,D27,D11)</f>
        <v>1698905</v>
      </c>
      <c r="E73" s="166">
        <f>SUM(E71,E57,E51,E36,E27,E11)</f>
        <v>1651564</v>
      </c>
    </row>
    <row r="74" spans="1:5" x14ac:dyDescent="0.2">
      <c r="A74" s="139"/>
      <c r="B74" s="138"/>
      <c r="C74" s="213" t="s">
        <v>565</v>
      </c>
    </row>
    <row r="75" spans="1:5" x14ac:dyDescent="0.2">
      <c r="A75" s="139"/>
      <c r="B75" s="138"/>
      <c r="C75" s="138"/>
      <c r="D75" s="86"/>
      <c r="E75" s="86"/>
    </row>
    <row r="76" spans="1:5" ht="15.75" x14ac:dyDescent="0.2">
      <c r="A76" s="137" t="s">
        <v>487</v>
      </c>
      <c r="B76" s="138"/>
      <c r="C76" s="138"/>
      <c r="D76" s="86"/>
      <c r="E76" s="86"/>
    </row>
    <row r="77" spans="1:5" ht="15.75" x14ac:dyDescent="0.2">
      <c r="A77" s="137"/>
      <c r="B77" s="138"/>
      <c r="C77" s="204"/>
      <c r="D77" s="86"/>
      <c r="E77" s="86"/>
    </row>
    <row r="78" spans="1:5" ht="15" x14ac:dyDescent="0.2">
      <c r="A78" s="149" t="s">
        <v>555</v>
      </c>
      <c r="B78" s="150"/>
      <c r="C78" s="205"/>
      <c r="D78" s="86"/>
      <c r="E78" s="86"/>
    </row>
    <row r="79" spans="1:5" ht="15" x14ac:dyDescent="0.2">
      <c r="A79" s="151" t="s">
        <v>209</v>
      </c>
      <c r="B79" s="150" t="s">
        <v>488</v>
      </c>
      <c r="C79" s="205" t="s">
        <v>40</v>
      </c>
      <c r="D79" s="165">
        <f>SUM('6511 Expenditures'!E39)</f>
        <v>5000</v>
      </c>
      <c r="E79" s="165">
        <f>SUM('6511 Expenditures'!F39)</f>
        <v>5000</v>
      </c>
    </row>
    <row r="80" spans="1:5" ht="15" x14ac:dyDescent="0.2">
      <c r="A80" s="151" t="s">
        <v>208</v>
      </c>
      <c r="B80" s="150" t="s">
        <v>488</v>
      </c>
      <c r="C80" s="206" t="s">
        <v>163</v>
      </c>
      <c r="D80" s="165">
        <f>SUM('6511 Expenditures'!E40)</f>
        <v>3000</v>
      </c>
      <c r="E80" s="165">
        <f>SUM('6511 Expenditures'!F40)</f>
        <v>3000</v>
      </c>
    </row>
    <row r="81" spans="1:5" ht="15" x14ac:dyDescent="0.2">
      <c r="A81" s="151" t="s">
        <v>210</v>
      </c>
      <c r="B81" s="150" t="s">
        <v>489</v>
      </c>
      <c r="C81" s="206" t="s">
        <v>164</v>
      </c>
      <c r="D81" s="165">
        <f>SUM('6511 Expenditures'!E43)</f>
        <v>2000</v>
      </c>
      <c r="E81" s="165">
        <f>SUM('6511 Expenditures'!F43)</f>
        <v>2500</v>
      </c>
    </row>
    <row r="82" spans="1:5" ht="15" x14ac:dyDescent="0.25">
      <c r="A82" s="151"/>
      <c r="B82" s="150"/>
      <c r="C82" s="207" t="s">
        <v>550</v>
      </c>
      <c r="D82" s="208">
        <f>SUM(D79:D81)</f>
        <v>10000</v>
      </c>
      <c r="E82" s="208">
        <f>SUM(E79:E81)</f>
        <v>10500</v>
      </c>
    </row>
    <row r="83" spans="1:5" ht="15" x14ac:dyDescent="0.2">
      <c r="A83" s="151"/>
      <c r="B83" s="150"/>
      <c r="C83" s="206"/>
      <c r="D83" s="86"/>
      <c r="E83" s="86"/>
    </row>
    <row r="84" spans="1:5" ht="15" x14ac:dyDescent="0.2">
      <c r="A84" s="135" t="s">
        <v>556</v>
      </c>
      <c r="B84" s="150"/>
      <c r="C84" s="160"/>
      <c r="D84" s="86"/>
      <c r="E84" s="86"/>
    </row>
    <row r="85" spans="1:5" ht="30" x14ac:dyDescent="0.2">
      <c r="A85" s="152" t="s">
        <v>211</v>
      </c>
      <c r="B85" s="150" t="s">
        <v>490</v>
      </c>
      <c r="C85" s="129" t="s">
        <v>165</v>
      </c>
      <c r="D85" s="165">
        <f>SUM('6511 Expenditures'!E46)</f>
        <v>8000</v>
      </c>
      <c r="E85" s="165">
        <f>SUM('6511 Expenditures'!F46)</f>
        <v>9000</v>
      </c>
    </row>
    <row r="86" spans="1:5" ht="30" x14ac:dyDescent="0.2">
      <c r="A86" s="152" t="s">
        <v>212</v>
      </c>
      <c r="B86" s="150" t="s">
        <v>491</v>
      </c>
      <c r="C86" s="129" t="s">
        <v>174</v>
      </c>
      <c r="D86" s="165">
        <f>SUM('6511 Expenditures'!E47)</f>
        <v>8800</v>
      </c>
      <c r="E86" s="165">
        <f>SUM('6511 Expenditures'!F47)</f>
        <v>9100</v>
      </c>
    </row>
    <row r="87" spans="1:5" ht="30" x14ac:dyDescent="0.2">
      <c r="A87" s="152" t="s">
        <v>213</v>
      </c>
      <c r="B87" s="150" t="s">
        <v>490</v>
      </c>
      <c r="C87" s="129" t="s">
        <v>45</v>
      </c>
      <c r="D87" s="165">
        <f>SUM('6511 Expenditures'!E48)</f>
        <v>45000</v>
      </c>
      <c r="E87" s="165">
        <f>SUM('6511 Expenditures'!F48)</f>
        <v>30000</v>
      </c>
    </row>
    <row r="88" spans="1:5" ht="30" x14ac:dyDescent="0.2">
      <c r="A88" s="152" t="s">
        <v>214</v>
      </c>
      <c r="B88" s="150" t="s">
        <v>491</v>
      </c>
      <c r="C88" s="209" t="s">
        <v>173</v>
      </c>
      <c r="D88" s="210">
        <f>SUM('6511 Expenditures'!E49)</f>
        <v>8000</v>
      </c>
      <c r="E88" s="210">
        <f>SUM('6511 Expenditures'!F49)</f>
        <v>12000</v>
      </c>
    </row>
    <row r="89" spans="1:5" ht="30" x14ac:dyDescent="0.2">
      <c r="A89" s="152" t="s">
        <v>215</v>
      </c>
      <c r="B89" s="150" t="s">
        <v>490</v>
      </c>
      <c r="C89" s="129" t="s">
        <v>166</v>
      </c>
      <c r="D89" s="165">
        <f>SUM('6511 Expenditures'!E50)</f>
        <v>20000</v>
      </c>
      <c r="E89" s="165">
        <f>SUM('6511 Expenditures'!F50)</f>
        <v>30000</v>
      </c>
    </row>
    <row r="90" spans="1:5" ht="30" x14ac:dyDescent="0.2">
      <c r="A90" s="152" t="s">
        <v>357</v>
      </c>
      <c r="B90" s="150" t="s">
        <v>491</v>
      </c>
      <c r="C90" s="129" t="s">
        <v>42</v>
      </c>
      <c r="D90" s="165">
        <f>SUM('6511 Expenditures'!E51)</f>
        <v>0</v>
      </c>
      <c r="E90" s="165">
        <f>SUM('6511 Expenditures'!F51)</f>
        <v>0</v>
      </c>
    </row>
    <row r="91" spans="1:5" ht="15" x14ac:dyDescent="0.25">
      <c r="A91" s="152"/>
      <c r="B91" s="150"/>
      <c r="C91" s="176" t="s">
        <v>550</v>
      </c>
      <c r="D91" s="208">
        <f>SUM(D85:D90)</f>
        <v>89800</v>
      </c>
      <c r="E91" s="208">
        <f>SUM(E85:E90)</f>
        <v>90100</v>
      </c>
    </row>
    <row r="92" spans="1:5" ht="15" x14ac:dyDescent="0.2">
      <c r="A92" s="152"/>
      <c r="B92" s="150"/>
      <c r="C92" s="129"/>
      <c r="D92" s="86"/>
      <c r="E92" s="86"/>
    </row>
    <row r="93" spans="1:5" ht="15" x14ac:dyDescent="0.2">
      <c r="A93" s="153" t="s">
        <v>492</v>
      </c>
      <c r="B93" s="150"/>
      <c r="C93" s="154"/>
      <c r="D93" s="86"/>
      <c r="E93" s="86"/>
    </row>
    <row r="94" spans="1:5" ht="30" x14ac:dyDescent="0.2">
      <c r="A94" s="152" t="s">
        <v>216</v>
      </c>
      <c r="B94" s="150" t="s">
        <v>493</v>
      </c>
      <c r="C94" s="129" t="s">
        <v>38</v>
      </c>
      <c r="D94" s="165">
        <f>SUM('6511 Expenditures'!E54)</f>
        <v>3000</v>
      </c>
      <c r="E94" s="165">
        <f>SUM('6511 Expenditures'!F54)</f>
        <v>3000</v>
      </c>
    </row>
    <row r="95" spans="1:5" ht="30" x14ac:dyDescent="0.2">
      <c r="A95" s="152" t="s">
        <v>217</v>
      </c>
      <c r="B95" s="150" t="s">
        <v>493</v>
      </c>
      <c r="C95" s="129" t="s">
        <v>39</v>
      </c>
      <c r="D95" s="165">
        <f>SUM('6511 Expenditures'!E55)</f>
        <v>3000</v>
      </c>
      <c r="E95" s="165">
        <f>SUM('6511 Expenditures'!F55)</f>
        <v>4000</v>
      </c>
    </row>
    <row r="96" spans="1:5" ht="30" x14ac:dyDescent="0.2">
      <c r="A96" s="152" t="s">
        <v>218</v>
      </c>
      <c r="B96" s="150" t="s">
        <v>493</v>
      </c>
      <c r="C96" s="129" t="s">
        <v>162</v>
      </c>
      <c r="D96" s="165">
        <f>SUM('6511 Expenditures'!E56)</f>
        <v>5300</v>
      </c>
      <c r="E96" s="165">
        <f>SUM('6511 Expenditures'!F56)</f>
        <v>5300</v>
      </c>
    </row>
    <row r="97" spans="1:5" ht="30" x14ac:dyDescent="0.2">
      <c r="A97" s="152" t="s">
        <v>219</v>
      </c>
      <c r="B97" s="150" t="s">
        <v>493</v>
      </c>
      <c r="C97" s="129" t="s">
        <v>167</v>
      </c>
      <c r="D97" s="165">
        <f>SUM('6511 Expenditures'!E57)</f>
        <v>1700</v>
      </c>
      <c r="E97" s="165">
        <f>SUM('6511 Expenditures'!F57)</f>
        <v>1700</v>
      </c>
    </row>
    <row r="98" spans="1:5" ht="15" x14ac:dyDescent="0.25">
      <c r="A98" s="152"/>
      <c r="B98" s="150"/>
      <c r="C98" s="176" t="s">
        <v>550</v>
      </c>
      <c r="D98" s="208">
        <f>SUM(D94:D97)</f>
        <v>13000</v>
      </c>
      <c r="E98" s="208">
        <f>SUM(E94:E97)</f>
        <v>14000</v>
      </c>
    </row>
    <row r="99" spans="1:5" ht="15" x14ac:dyDescent="0.2">
      <c r="A99" s="152"/>
      <c r="B99" s="150"/>
      <c r="C99" s="129"/>
      <c r="D99" s="86"/>
      <c r="E99" s="86"/>
    </row>
    <row r="100" spans="1:5" ht="15" x14ac:dyDescent="0.2">
      <c r="A100" s="149" t="s">
        <v>494</v>
      </c>
      <c r="B100" s="150"/>
      <c r="C100" s="129"/>
      <c r="D100" s="86"/>
      <c r="E100" s="86"/>
    </row>
    <row r="101" spans="1:5" ht="30" x14ac:dyDescent="0.2">
      <c r="A101" s="151" t="s">
        <v>220</v>
      </c>
      <c r="B101" s="150" t="s">
        <v>495</v>
      </c>
      <c r="C101" s="160" t="s">
        <v>168</v>
      </c>
      <c r="D101" s="165">
        <f>SUM('6511 Expenditures'!E60)</f>
        <v>500</v>
      </c>
      <c r="E101" s="165">
        <f>SUM('6511 Expenditures'!F60)</f>
        <v>500</v>
      </c>
    </row>
    <row r="102" spans="1:5" ht="30" x14ac:dyDescent="0.2">
      <c r="A102" s="151" t="s">
        <v>221</v>
      </c>
      <c r="B102" s="150" t="s">
        <v>495</v>
      </c>
      <c r="C102" s="129" t="s">
        <v>169</v>
      </c>
      <c r="D102" s="165">
        <f>SUM('6511 Expenditures'!E61)</f>
        <v>100</v>
      </c>
      <c r="E102" s="165">
        <f>SUM('6511 Expenditures'!F61)</f>
        <v>100</v>
      </c>
    </row>
    <row r="103" spans="1:5" ht="30" x14ac:dyDescent="0.2">
      <c r="A103" s="151" t="s">
        <v>222</v>
      </c>
      <c r="B103" s="150" t="s">
        <v>495</v>
      </c>
      <c r="C103" s="129" t="s">
        <v>171</v>
      </c>
      <c r="D103" s="165">
        <f>SUM('6511 Expenditures'!E62)</f>
        <v>400</v>
      </c>
      <c r="E103" s="165">
        <f>SUM('6511 Expenditures'!F62)</f>
        <v>400</v>
      </c>
    </row>
    <row r="104" spans="1:5" ht="15" x14ac:dyDescent="0.25">
      <c r="A104" s="151"/>
      <c r="B104" s="150"/>
      <c r="C104" s="176" t="s">
        <v>550</v>
      </c>
      <c r="D104" s="208">
        <f>SUM(D101:D103)</f>
        <v>1000</v>
      </c>
      <c r="E104" s="208">
        <f>SUM(E101:E103)</f>
        <v>1000</v>
      </c>
    </row>
    <row r="105" spans="1:5" ht="15" x14ac:dyDescent="0.2">
      <c r="A105" s="151"/>
      <c r="B105" s="150"/>
      <c r="C105" s="159"/>
      <c r="D105" s="86"/>
      <c r="E105" s="86"/>
    </row>
    <row r="106" spans="1:5" ht="15" x14ac:dyDescent="0.2">
      <c r="A106" s="135" t="s">
        <v>496</v>
      </c>
      <c r="B106" s="150"/>
      <c r="C106" s="159"/>
      <c r="D106" s="86"/>
      <c r="E106" s="86"/>
    </row>
    <row r="107" spans="1:5" ht="30" x14ac:dyDescent="0.2">
      <c r="A107" s="152" t="s">
        <v>223</v>
      </c>
      <c r="B107" s="150" t="s">
        <v>497</v>
      </c>
      <c r="C107" s="129" t="s">
        <v>498</v>
      </c>
      <c r="D107" s="165">
        <f>SUM('6511 Expenditures'!E65)</f>
        <v>10725</v>
      </c>
      <c r="E107" s="165">
        <f>SUM('6511 Expenditures'!F65)</f>
        <v>11260</v>
      </c>
    </row>
    <row r="108" spans="1:5" ht="30" x14ac:dyDescent="0.2">
      <c r="A108" s="152" t="s">
        <v>224</v>
      </c>
      <c r="B108" s="150" t="s">
        <v>497</v>
      </c>
      <c r="C108" s="129" t="s">
        <v>172</v>
      </c>
      <c r="D108" s="165">
        <f>SUM('6511 Expenditures'!E69)</f>
        <v>7900</v>
      </c>
      <c r="E108" s="165">
        <f>SUM('6511 Expenditures'!F69)</f>
        <v>8300</v>
      </c>
    </row>
    <row r="109" spans="1:5" ht="15" x14ac:dyDescent="0.25">
      <c r="A109" s="152"/>
      <c r="B109" s="150"/>
      <c r="C109" s="176" t="s">
        <v>550</v>
      </c>
      <c r="D109" s="208">
        <f>SUM(D107:D108)</f>
        <v>18625</v>
      </c>
      <c r="E109" s="208">
        <f>SUM(E107:E108)</f>
        <v>19560</v>
      </c>
    </row>
    <row r="110" spans="1:5" ht="15" x14ac:dyDescent="0.2">
      <c r="A110" s="151"/>
      <c r="B110" s="150"/>
      <c r="C110" s="129"/>
      <c r="D110" s="86"/>
      <c r="E110" s="86"/>
    </row>
    <row r="111" spans="1:5" ht="15" x14ac:dyDescent="0.2">
      <c r="A111" s="135" t="s">
        <v>499</v>
      </c>
      <c r="B111" s="150"/>
      <c r="C111" s="129"/>
      <c r="D111" s="86"/>
      <c r="E111" s="86"/>
    </row>
    <row r="112" spans="1:5" ht="15" x14ac:dyDescent="0.2">
      <c r="A112" s="152" t="s">
        <v>225</v>
      </c>
      <c r="B112" s="150" t="s">
        <v>500</v>
      </c>
      <c r="C112" s="129" t="s">
        <v>43</v>
      </c>
      <c r="D112" s="165">
        <f>SUM('6511 Expenditures'!E72)</f>
        <v>2500</v>
      </c>
      <c r="E112" s="165">
        <f>SUM('6511 Expenditures'!F72)</f>
        <v>2500</v>
      </c>
    </row>
    <row r="113" spans="1:5" ht="15" x14ac:dyDescent="0.2">
      <c r="A113" s="152" t="s">
        <v>226</v>
      </c>
      <c r="B113" s="150" t="s">
        <v>500</v>
      </c>
      <c r="C113" s="129" t="s">
        <v>44</v>
      </c>
      <c r="D113" s="165">
        <f>SUM('6511 Expenditures'!E76)</f>
        <v>8000</v>
      </c>
      <c r="E113" s="165">
        <f>SUM('6511 Expenditures'!F76)</f>
        <v>8000</v>
      </c>
    </row>
    <row r="114" spans="1:5" ht="15" x14ac:dyDescent="0.2">
      <c r="A114" s="116" t="s">
        <v>370</v>
      </c>
      <c r="B114" s="178" t="s">
        <v>500</v>
      </c>
      <c r="C114" s="130" t="s">
        <v>371</v>
      </c>
      <c r="D114" s="165">
        <f>SUM('6511 Expenditures'!E77)</f>
        <v>450</v>
      </c>
      <c r="E114" s="165">
        <f>SUM('6511 Expenditures'!F77)</f>
        <v>100</v>
      </c>
    </row>
    <row r="115" spans="1:5" ht="15" x14ac:dyDescent="0.25">
      <c r="A115" s="152"/>
      <c r="B115" s="150"/>
      <c r="C115" s="176" t="s">
        <v>550</v>
      </c>
      <c r="D115" s="208">
        <f>SUM(D112:D114)</f>
        <v>10950</v>
      </c>
      <c r="E115" s="208">
        <f>SUM(E112:E114)</f>
        <v>10600</v>
      </c>
    </row>
    <row r="116" spans="1:5" ht="15" x14ac:dyDescent="0.2">
      <c r="A116" s="151"/>
      <c r="B116" s="150"/>
      <c r="C116" s="129"/>
      <c r="D116" s="86"/>
      <c r="E116" s="86"/>
    </row>
    <row r="117" spans="1:5" ht="15" x14ac:dyDescent="0.2">
      <c r="A117" s="135" t="s">
        <v>501</v>
      </c>
      <c r="B117" s="150"/>
      <c r="C117" s="129"/>
      <c r="D117" s="86"/>
      <c r="E117" s="86"/>
    </row>
    <row r="118" spans="1:5" ht="15" x14ac:dyDescent="0.2">
      <c r="A118" s="151" t="s">
        <v>227</v>
      </c>
      <c r="B118" s="155" t="s">
        <v>502</v>
      </c>
      <c r="C118" s="129" t="s">
        <v>181</v>
      </c>
      <c r="D118" s="165">
        <f>SUM('6511 Expenditures'!E110)</f>
        <v>36000</v>
      </c>
      <c r="E118" s="165">
        <f>SUM('6511 Expenditures'!F110)</f>
        <v>36000</v>
      </c>
    </row>
    <row r="119" spans="1:5" ht="15" x14ac:dyDescent="0.2">
      <c r="A119" s="151" t="s">
        <v>228</v>
      </c>
      <c r="B119" s="155" t="s">
        <v>502</v>
      </c>
      <c r="C119" s="129" t="s">
        <v>182</v>
      </c>
      <c r="D119" s="165">
        <f>SUM('6511 Expenditures'!E111)</f>
        <v>20000</v>
      </c>
      <c r="E119" s="165">
        <f>SUM('6511 Expenditures'!F111)</f>
        <v>20000</v>
      </c>
    </row>
    <row r="120" spans="1:5" ht="15" x14ac:dyDescent="0.2">
      <c r="A120" s="156" t="s">
        <v>229</v>
      </c>
      <c r="B120" s="150" t="s">
        <v>503</v>
      </c>
      <c r="C120" s="160"/>
      <c r="D120" s="165">
        <f>SUM('6511 Expenditures'!E112)</f>
        <v>1100</v>
      </c>
      <c r="E120" s="165">
        <f>SUM('6511 Expenditures'!F112)</f>
        <v>1300</v>
      </c>
    </row>
    <row r="121" spans="1:5" ht="15" x14ac:dyDescent="0.25">
      <c r="A121" s="156"/>
      <c r="B121" s="150"/>
      <c r="C121" s="176" t="s">
        <v>550</v>
      </c>
      <c r="D121" s="283">
        <f>SUM(D118:D120)</f>
        <v>57100</v>
      </c>
      <c r="E121" s="283">
        <f>SUM(E118:E120)</f>
        <v>57300</v>
      </c>
    </row>
    <row r="122" spans="1:5" ht="15" x14ac:dyDescent="0.2">
      <c r="A122" s="156"/>
      <c r="B122" s="150"/>
      <c r="C122" s="150"/>
      <c r="D122" s="86"/>
      <c r="E122" s="86"/>
    </row>
    <row r="123" spans="1:5" ht="15" x14ac:dyDescent="0.2">
      <c r="A123" s="135" t="s">
        <v>504</v>
      </c>
      <c r="B123" s="150"/>
      <c r="C123" s="155"/>
      <c r="D123" s="86"/>
      <c r="E123" s="86"/>
    </row>
    <row r="124" spans="1:5" ht="15" x14ac:dyDescent="0.2">
      <c r="A124" s="157" t="s">
        <v>230</v>
      </c>
      <c r="B124" s="150" t="s">
        <v>505</v>
      </c>
      <c r="C124" s="129" t="s">
        <v>196</v>
      </c>
      <c r="D124" s="165">
        <f>SUM('6511 Expenditures'!E115)</f>
        <v>9000</v>
      </c>
      <c r="E124" s="165">
        <f>SUM('6511 Expenditures'!F115)</f>
        <v>9000</v>
      </c>
    </row>
    <row r="125" spans="1:5" ht="15" x14ac:dyDescent="0.25">
      <c r="A125" s="157"/>
      <c r="B125" s="150"/>
      <c r="C125" s="176" t="s">
        <v>550</v>
      </c>
      <c r="D125" s="283">
        <f>SUM(D124)</f>
        <v>9000</v>
      </c>
      <c r="E125" s="283">
        <f>SUM(E124)</f>
        <v>9000</v>
      </c>
    </row>
    <row r="126" spans="1:5" ht="15" x14ac:dyDescent="0.2">
      <c r="A126" s="157"/>
      <c r="B126" s="150"/>
      <c r="C126" s="129"/>
      <c r="D126" s="86"/>
      <c r="E126" s="86"/>
    </row>
    <row r="127" spans="1:5" ht="15" x14ac:dyDescent="0.2">
      <c r="A127" s="158" t="s">
        <v>506</v>
      </c>
      <c r="B127" s="150"/>
      <c r="C127" s="129"/>
      <c r="D127" s="86"/>
      <c r="E127" s="86"/>
    </row>
    <row r="128" spans="1:5" ht="30" x14ac:dyDescent="0.2">
      <c r="A128" s="151" t="s">
        <v>231</v>
      </c>
      <c r="B128" s="150" t="s">
        <v>507</v>
      </c>
      <c r="C128" s="129" t="s">
        <v>180</v>
      </c>
      <c r="D128" s="165">
        <f>SUM('6511 Expenditures'!E118)</f>
        <v>61000</v>
      </c>
      <c r="E128" s="165">
        <f>SUM('6511 Expenditures'!F118)</f>
        <v>60000</v>
      </c>
    </row>
    <row r="129" spans="1:5" ht="15" x14ac:dyDescent="0.2">
      <c r="A129" s="151" t="s">
        <v>232</v>
      </c>
      <c r="B129" s="150" t="s">
        <v>508</v>
      </c>
      <c r="C129" s="160" t="s">
        <v>176</v>
      </c>
      <c r="D129" s="165">
        <f>SUM('6511 Expenditures'!E119)</f>
        <v>25000</v>
      </c>
      <c r="E129" s="165">
        <f>SUM('6511 Expenditures'!F119)</f>
        <v>15000</v>
      </c>
    </row>
    <row r="130" spans="1:5" ht="15" x14ac:dyDescent="0.2">
      <c r="A130" s="151" t="s">
        <v>233</v>
      </c>
      <c r="B130" s="150" t="s">
        <v>508</v>
      </c>
      <c r="C130" s="160" t="s">
        <v>199</v>
      </c>
      <c r="D130" s="165">
        <f>SUM('6511 Expenditures'!E120)</f>
        <v>13000</v>
      </c>
      <c r="E130" s="165">
        <f>SUM('6511 Expenditures'!F120)</f>
        <v>13000</v>
      </c>
    </row>
    <row r="131" spans="1:5" ht="15" x14ac:dyDescent="0.25">
      <c r="A131" s="151"/>
      <c r="B131" s="150"/>
      <c r="C131" s="176" t="s">
        <v>550</v>
      </c>
      <c r="D131" s="208">
        <f>SUM(D128:D130)</f>
        <v>99000</v>
      </c>
      <c r="E131" s="208">
        <f>SUM(E128:E130)</f>
        <v>88000</v>
      </c>
    </row>
    <row r="132" spans="1:5" ht="15" x14ac:dyDescent="0.2">
      <c r="A132" s="151"/>
      <c r="B132" s="150"/>
      <c r="C132" s="160"/>
      <c r="D132" s="86"/>
      <c r="E132" s="86"/>
    </row>
    <row r="133" spans="1:5" ht="15" x14ac:dyDescent="0.2">
      <c r="A133" s="135" t="s">
        <v>509</v>
      </c>
      <c r="B133" s="150"/>
      <c r="C133" s="160"/>
      <c r="D133" s="86"/>
      <c r="E133" s="86"/>
    </row>
    <row r="134" spans="1:5" ht="15" x14ac:dyDescent="0.2">
      <c r="A134" s="156" t="s">
        <v>234</v>
      </c>
      <c r="B134" s="150" t="s">
        <v>548</v>
      </c>
      <c r="C134" s="129" t="s">
        <v>41</v>
      </c>
      <c r="D134" s="165">
        <f>SUM('6511 Expenditures'!E123)</f>
        <v>45000</v>
      </c>
      <c r="E134" s="165">
        <f>SUM('6511 Expenditures'!F123)</f>
        <v>45000</v>
      </c>
    </row>
    <row r="135" spans="1:5" ht="15" x14ac:dyDescent="0.2">
      <c r="A135" s="156" t="s">
        <v>235</v>
      </c>
      <c r="B135" s="150" t="s">
        <v>548</v>
      </c>
      <c r="C135" s="129" t="s">
        <v>197</v>
      </c>
      <c r="D135" s="165">
        <f>SUM('6511 Expenditures'!E124)</f>
        <v>30000</v>
      </c>
      <c r="E135" s="165">
        <f>SUM('6511 Expenditures'!F124)</f>
        <v>30000</v>
      </c>
    </row>
    <row r="136" spans="1:5" ht="15" x14ac:dyDescent="0.2">
      <c r="A136" s="156" t="s">
        <v>511</v>
      </c>
      <c r="B136" s="150" t="s">
        <v>548</v>
      </c>
      <c r="C136" s="129" t="s">
        <v>512</v>
      </c>
      <c r="D136" s="165">
        <f>SUM('6511 Expenditures'!E125)</f>
        <v>4500</v>
      </c>
      <c r="E136" s="165">
        <f>SUM('6511 Expenditures'!F125)</f>
        <v>4500</v>
      </c>
    </row>
    <row r="137" spans="1:5" ht="15" x14ac:dyDescent="0.2">
      <c r="A137" s="156" t="s">
        <v>236</v>
      </c>
      <c r="B137" s="150" t="s">
        <v>548</v>
      </c>
      <c r="C137" s="129" t="s">
        <v>175</v>
      </c>
      <c r="D137" s="165">
        <f>SUM('6511 Expenditures'!E126)</f>
        <v>1000</v>
      </c>
      <c r="E137" s="165">
        <f>SUM('6511 Expenditures'!F126)</f>
        <v>500</v>
      </c>
    </row>
    <row r="138" spans="1:5" ht="15" x14ac:dyDescent="0.2">
      <c r="A138" s="156" t="s">
        <v>237</v>
      </c>
      <c r="B138" s="150" t="s">
        <v>548</v>
      </c>
      <c r="C138" s="129" t="s">
        <v>179</v>
      </c>
      <c r="D138" s="165">
        <f>SUM('6511 Expenditures'!E127)</f>
        <v>1000</v>
      </c>
      <c r="E138" s="165">
        <f>SUM('6511 Expenditures'!F127)</f>
        <v>1000</v>
      </c>
    </row>
    <row r="139" spans="1:5" ht="15" x14ac:dyDescent="0.2">
      <c r="A139" s="156" t="s">
        <v>238</v>
      </c>
      <c r="B139" s="150" t="s">
        <v>548</v>
      </c>
      <c r="C139" s="129" t="s">
        <v>178</v>
      </c>
      <c r="D139" s="165">
        <f>SUM('6511 Expenditures'!E128)</f>
        <v>17000</v>
      </c>
      <c r="E139" s="165">
        <f>SUM('6511 Expenditures'!F128)</f>
        <v>18000</v>
      </c>
    </row>
    <row r="140" spans="1:5" ht="15" x14ac:dyDescent="0.2">
      <c r="A140" s="156" t="s">
        <v>239</v>
      </c>
      <c r="B140" s="150" t="s">
        <v>548</v>
      </c>
      <c r="C140" s="129" t="s">
        <v>513</v>
      </c>
      <c r="D140" s="173">
        <f>SUM('6511 Expenditures'!E129)</f>
        <v>22500</v>
      </c>
      <c r="E140" s="173">
        <f>SUM('6511 Expenditures'!F129)</f>
        <v>25000</v>
      </c>
    </row>
    <row r="141" spans="1:5" ht="15" x14ac:dyDescent="0.2">
      <c r="A141" s="125" t="s">
        <v>240</v>
      </c>
      <c r="B141" s="180" t="s">
        <v>548</v>
      </c>
      <c r="C141" s="117" t="s">
        <v>388</v>
      </c>
      <c r="D141" s="165">
        <f>SUM('6511 Expenditures'!E130)</f>
        <v>1500</v>
      </c>
      <c r="E141" s="165">
        <f>SUM('6511 Expenditures'!F130)</f>
        <v>2000</v>
      </c>
    </row>
    <row r="142" spans="1:5" ht="15" x14ac:dyDescent="0.2">
      <c r="A142" s="156" t="s">
        <v>241</v>
      </c>
      <c r="B142" s="150" t="s">
        <v>548</v>
      </c>
      <c r="C142" s="129" t="s">
        <v>177</v>
      </c>
      <c r="D142" s="165">
        <f>SUM('6511 Expenditures'!E131)</f>
        <v>3500</v>
      </c>
      <c r="E142" s="165">
        <f>SUM('6511 Expenditures'!F131)</f>
        <v>3500</v>
      </c>
    </row>
    <row r="143" spans="1:5" ht="15" x14ac:dyDescent="0.25">
      <c r="A143" s="156"/>
      <c r="B143" s="150"/>
      <c r="C143" s="176" t="s">
        <v>550</v>
      </c>
      <c r="D143" s="208">
        <f>SUM(D134:D142)</f>
        <v>126000</v>
      </c>
      <c r="E143" s="208">
        <f>SUM(E134:E142)</f>
        <v>129500</v>
      </c>
    </row>
    <row r="144" spans="1:5" ht="15" x14ac:dyDescent="0.2">
      <c r="A144" s="151"/>
      <c r="B144" s="150"/>
      <c r="C144" s="129"/>
      <c r="D144" s="86"/>
      <c r="E144" s="86"/>
    </row>
    <row r="145" spans="1:5" ht="15" x14ac:dyDescent="0.2">
      <c r="A145" s="135" t="s">
        <v>514</v>
      </c>
      <c r="B145" s="150"/>
      <c r="C145" s="129"/>
      <c r="D145" s="86"/>
      <c r="E145" s="86"/>
    </row>
    <row r="146" spans="1:5" ht="30" x14ac:dyDescent="0.2">
      <c r="A146" s="151" t="s">
        <v>242</v>
      </c>
      <c r="B146" s="150" t="s">
        <v>515</v>
      </c>
      <c r="C146" s="129" t="s">
        <v>168</v>
      </c>
      <c r="D146" s="165">
        <f>SUM('6511 Expenditures'!E134)</f>
        <v>200</v>
      </c>
      <c r="E146" s="165">
        <f>SUM('6511 Expenditures'!F134)</f>
        <v>200</v>
      </c>
    </row>
    <row r="147" spans="1:5" ht="15" x14ac:dyDescent="0.2">
      <c r="A147" s="151" t="s">
        <v>243</v>
      </c>
      <c r="B147" s="150" t="s">
        <v>515</v>
      </c>
      <c r="C147" s="129" t="s">
        <v>169</v>
      </c>
      <c r="D147" s="165">
        <f>SUM('6511 Expenditures'!E135)</f>
        <v>400</v>
      </c>
      <c r="E147" s="165">
        <f>SUM('6511 Expenditures'!F135)</f>
        <v>400</v>
      </c>
    </row>
    <row r="148" spans="1:5" ht="15" x14ac:dyDescent="0.2">
      <c r="A148" s="151" t="s">
        <v>244</v>
      </c>
      <c r="B148" s="150" t="s">
        <v>515</v>
      </c>
      <c r="C148" s="129" t="s">
        <v>171</v>
      </c>
      <c r="D148" s="165">
        <f>SUM('6511 Expenditures'!E136)</f>
        <v>300</v>
      </c>
      <c r="E148" s="165">
        <f>SUM('6511 Expenditures'!F136)</f>
        <v>300</v>
      </c>
    </row>
    <row r="149" spans="1:5" ht="15" x14ac:dyDescent="0.25">
      <c r="A149" s="151"/>
      <c r="B149" s="150"/>
      <c r="C149" s="176" t="s">
        <v>550</v>
      </c>
      <c r="D149" s="208">
        <f>SUM(D146:D148)</f>
        <v>900</v>
      </c>
      <c r="E149" s="208">
        <f>SUM(E146:E148)</f>
        <v>900</v>
      </c>
    </row>
    <row r="150" spans="1:5" ht="15" x14ac:dyDescent="0.2">
      <c r="A150" s="151"/>
      <c r="B150" s="150"/>
      <c r="C150" s="159"/>
      <c r="D150" s="86"/>
      <c r="E150" s="86"/>
    </row>
    <row r="151" spans="1:5" ht="15" x14ac:dyDescent="0.2">
      <c r="A151" s="135" t="s">
        <v>516</v>
      </c>
      <c r="B151" s="150"/>
      <c r="C151" s="159"/>
      <c r="D151" s="86"/>
      <c r="E151" s="86"/>
    </row>
    <row r="152" spans="1:5" ht="15" x14ac:dyDescent="0.2">
      <c r="A152" s="152" t="s">
        <v>245</v>
      </c>
      <c r="B152" s="155" t="s">
        <v>549</v>
      </c>
      <c r="C152" s="129" t="s">
        <v>517</v>
      </c>
      <c r="D152" s="165">
        <f>SUM('6511 Expenditures'!E139)</f>
        <v>997</v>
      </c>
      <c r="E152" s="165">
        <f>SUM('6511 Expenditures'!F139)</f>
        <v>1000</v>
      </c>
    </row>
    <row r="153" spans="1:5" ht="15" x14ac:dyDescent="0.2">
      <c r="A153" s="152" t="s">
        <v>246</v>
      </c>
      <c r="B153" s="155" t="s">
        <v>549</v>
      </c>
      <c r="C153" s="129" t="s">
        <v>518</v>
      </c>
      <c r="D153" s="165">
        <f>SUM('6511 Expenditures'!E140)</f>
        <v>6489</v>
      </c>
      <c r="E153" s="165">
        <f>SUM('6511 Expenditures'!F140)</f>
        <v>6500</v>
      </c>
    </row>
    <row r="154" spans="1:5" ht="30" x14ac:dyDescent="0.2">
      <c r="A154" s="152" t="s">
        <v>247</v>
      </c>
      <c r="B154" s="155" t="s">
        <v>549</v>
      </c>
      <c r="C154" s="129" t="s">
        <v>205</v>
      </c>
      <c r="D154" s="165">
        <f>SUM('6511 Expenditures'!E141)</f>
        <v>7174</v>
      </c>
      <c r="E154" s="165">
        <f>SUM('6511 Expenditures'!F141)</f>
        <v>7200</v>
      </c>
    </row>
    <row r="155" spans="1:5" ht="15" x14ac:dyDescent="0.25">
      <c r="A155" s="151"/>
      <c r="B155" s="150"/>
      <c r="C155" s="176" t="s">
        <v>550</v>
      </c>
      <c r="D155" s="208">
        <f>SUM(D152:D154)</f>
        <v>14660</v>
      </c>
      <c r="E155" s="208">
        <f>SUM(E152:E154)</f>
        <v>14700</v>
      </c>
    </row>
    <row r="156" spans="1:5" ht="15" x14ac:dyDescent="0.2">
      <c r="A156" s="135"/>
      <c r="B156" s="150"/>
      <c r="C156" s="129"/>
      <c r="D156" s="86"/>
      <c r="E156" s="86"/>
    </row>
    <row r="157" spans="1:5" ht="15" x14ac:dyDescent="0.2">
      <c r="A157" s="135" t="s">
        <v>519</v>
      </c>
      <c r="B157" s="150"/>
      <c r="C157" s="129"/>
      <c r="D157" s="86"/>
      <c r="E157" s="86"/>
    </row>
    <row r="158" spans="1:5" ht="15" x14ac:dyDescent="0.2">
      <c r="A158" s="152" t="s">
        <v>248</v>
      </c>
      <c r="B158" s="150" t="s">
        <v>520</v>
      </c>
      <c r="C158" s="129" t="s">
        <v>194</v>
      </c>
      <c r="D158" s="165">
        <f>SUM('6511 Expenditures'!E144)</f>
        <v>140000</v>
      </c>
      <c r="E158" s="165">
        <f>SUM('6511 Expenditures'!F144)</f>
        <v>0</v>
      </c>
    </row>
    <row r="159" spans="1:5" ht="15" x14ac:dyDescent="0.25">
      <c r="A159" s="151"/>
      <c r="B159" s="150"/>
      <c r="C159" s="176" t="s">
        <v>550</v>
      </c>
      <c r="D159" s="208">
        <f>SUM(D158)</f>
        <v>140000</v>
      </c>
      <c r="E159" s="208">
        <f>SUM(E158)</f>
        <v>0</v>
      </c>
    </row>
    <row r="160" spans="1:5" ht="15" x14ac:dyDescent="0.2">
      <c r="A160" s="135"/>
      <c r="B160" s="150"/>
      <c r="C160" s="129"/>
      <c r="D160" s="86"/>
      <c r="E160" s="86"/>
    </row>
    <row r="161" spans="1:5" ht="15" x14ac:dyDescent="0.2">
      <c r="A161" s="135" t="s">
        <v>521</v>
      </c>
      <c r="B161" s="150"/>
      <c r="C161" s="129"/>
      <c r="D161" s="86"/>
      <c r="E161" s="86"/>
    </row>
    <row r="162" spans="1:5" ht="15" x14ac:dyDescent="0.2">
      <c r="A162" s="151" t="s">
        <v>249</v>
      </c>
      <c r="B162" s="155" t="s">
        <v>522</v>
      </c>
      <c r="C162" s="129" t="s">
        <v>523</v>
      </c>
      <c r="D162" s="165">
        <f>SUM('6511 Expenditures'!E168)</f>
        <v>8000</v>
      </c>
      <c r="E162" s="165">
        <f>SUM('6511 Expenditures'!F168)</f>
        <v>8000</v>
      </c>
    </row>
    <row r="163" spans="1:5" ht="15" x14ac:dyDescent="0.2">
      <c r="A163" s="151" t="s">
        <v>250</v>
      </c>
      <c r="B163" s="150" t="s">
        <v>524</v>
      </c>
      <c r="C163" s="129" t="s">
        <v>525</v>
      </c>
      <c r="D163" s="165">
        <f>SUM('6511 Expenditures'!E171)</f>
        <v>2000</v>
      </c>
      <c r="E163" s="165">
        <f>SUM('6511 Expenditures'!F171)</f>
        <v>1000</v>
      </c>
    </row>
    <row r="164" spans="1:5" ht="15" x14ac:dyDescent="0.25">
      <c r="A164" s="151"/>
      <c r="B164" s="155"/>
      <c r="C164" s="176" t="s">
        <v>550</v>
      </c>
      <c r="D164" s="208">
        <f>SUM(D162:D163)</f>
        <v>10000</v>
      </c>
      <c r="E164" s="208">
        <f>SUM(E162:E163)</f>
        <v>9000</v>
      </c>
    </row>
    <row r="165" spans="1:5" ht="15" x14ac:dyDescent="0.2">
      <c r="A165" s="135"/>
      <c r="B165" s="150"/>
      <c r="C165" s="159"/>
      <c r="D165" s="86"/>
      <c r="E165" s="86"/>
    </row>
    <row r="166" spans="1:5" ht="15" x14ac:dyDescent="0.2">
      <c r="A166" s="135" t="s">
        <v>526</v>
      </c>
      <c r="B166" s="150"/>
      <c r="C166" s="159"/>
      <c r="D166" s="86"/>
      <c r="E166" s="86"/>
    </row>
    <row r="167" spans="1:5" ht="30" x14ac:dyDescent="0.2">
      <c r="A167" s="151" t="s">
        <v>251</v>
      </c>
      <c r="B167" s="155" t="s">
        <v>527</v>
      </c>
      <c r="C167" s="129" t="s">
        <v>186</v>
      </c>
      <c r="D167" s="165">
        <f>SUM('6511 Expenditures'!E174)</f>
        <v>2500</v>
      </c>
      <c r="E167" s="165">
        <f>SUM('6511 Expenditures'!F174)</f>
        <v>2500</v>
      </c>
    </row>
    <row r="168" spans="1:5" ht="15" x14ac:dyDescent="0.25">
      <c r="A168" s="151"/>
      <c r="B168" s="155"/>
      <c r="C168" s="176" t="s">
        <v>550</v>
      </c>
      <c r="D168" s="208">
        <f>SUM(D167)</f>
        <v>2500</v>
      </c>
      <c r="E168" s="208">
        <f>SUM(E167)</f>
        <v>2500</v>
      </c>
    </row>
    <row r="169" spans="1:5" ht="15" x14ac:dyDescent="0.2">
      <c r="A169" s="135"/>
      <c r="B169" s="150"/>
      <c r="C169" s="159"/>
      <c r="D169" s="86"/>
      <c r="E169" s="86"/>
    </row>
    <row r="170" spans="1:5" ht="15" x14ac:dyDescent="0.2">
      <c r="A170" s="135" t="s">
        <v>528</v>
      </c>
      <c r="B170" s="150"/>
      <c r="C170" s="129"/>
      <c r="D170" s="86"/>
      <c r="E170" s="86"/>
    </row>
    <row r="171" spans="1:5" ht="15" x14ac:dyDescent="0.2">
      <c r="A171" s="151" t="s">
        <v>252</v>
      </c>
      <c r="B171" s="150" t="s">
        <v>529</v>
      </c>
      <c r="C171" s="129" t="s">
        <v>170</v>
      </c>
      <c r="D171" s="165">
        <f>SUM('6511 Expenditures'!E179)</f>
        <v>2000</v>
      </c>
      <c r="E171" s="165">
        <f>SUM('6511 Expenditures'!F179)</f>
        <v>2000</v>
      </c>
    </row>
    <row r="172" spans="1:5" ht="30" x14ac:dyDescent="0.2">
      <c r="A172" s="151" t="s">
        <v>253</v>
      </c>
      <c r="B172" s="150" t="s">
        <v>529</v>
      </c>
      <c r="C172" s="129" t="s">
        <v>184</v>
      </c>
      <c r="D172" s="165">
        <f>SUM('6511 Expenditures'!E180)</f>
        <v>18000</v>
      </c>
      <c r="E172" s="165">
        <f>SUM('6511 Expenditures'!F180)</f>
        <v>35000</v>
      </c>
    </row>
    <row r="173" spans="1:5" ht="15" x14ac:dyDescent="0.25">
      <c r="A173" s="151"/>
      <c r="B173" s="150"/>
      <c r="C173" s="176" t="s">
        <v>550</v>
      </c>
      <c r="D173" s="208">
        <f>SUM(D171:D172)</f>
        <v>20000</v>
      </c>
      <c r="E173" s="208">
        <f>SUM(E171:E172)</f>
        <v>37000</v>
      </c>
    </row>
    <row r="174" spans="1:5" ht="15" x14ac:dyDescent="0.2">
      <c r="A174" s="151"/>
      <c r="B174" s="150"/>
      <c r="C174" s="129"/>
      <c r="D174" s="86"/>
      <c r="E174" s="86"/>
    </row>
    <row r="175" spans="1:5" ht="15" x14ac:dyDescent="0.2">
      <c r="A175" s="135" t="s">
        <v>530</v>
      </c>
      <c r="B175" s="150"/>
      <c r="C175" s="129"/>
      <c r="D175" s="86"/>
      <c r="E175" s="86"/>
    </row>
    <row r="176" spans="1:5" ht="15" x14ac:dyDescent="0.2">
      <c r="A176" s="151" t="s">
        <v>254</v>
      </c>
      <c r="B176" s="155" t="s">
        <v>531</v>
      </c>
      <c r="C176" s="129" t="s">
        <v>187</v>
      </c>
      <c r="D176" s="165">
        <f>SUM('6511 Expenditures'!E183)</f>
        <v>6000</v>
      </c>
      <c r="E176" s="165">
        <f>SUM('6511 Expenditures'!F183)</f>
        <v>4000</v>
      </c>
    </row>
    <row r="177" spans="1:5" ht="30" x14ac:dyDescent="0.2">
      <c r="A177" s="151" t="s">
        <v>255</v>
      </c>
      <c r="B177" s="155" t="s">
        <v>532</v>
      </c>
      <c r="C177" s="129" t="s">
        <v>188</v>
      </c>
      <c r="D177" s="165">
        <f>SUM('6511 Expenditures'!E186)</f>
        <v>1000</v>
      </c>
      <c r="E177" s="165">
        <f>SUM('6511 Expenditures'!F186)</f>
        <v>20000</v>
      </c>
    </row>
    <row r="178" spans="1:5" ht="15" x14ac:dyDescent="0.25">
      <c r="A178" s="151"/>
      <c r="B178" s="155"/>
      <c r="C178" s="176" t="s">
        <v>550</v>
      </c>
      <c r="D178" s="208">
        <f>SUM(D176:D177)</f>
        <v>7000</v>
      </c>
      <c r="E178" s="208">
        <f>SUM(E176:E177)</f>
        <v>24000</v>
      </c>
    </row>
    <row r="179" spans="1:5" ht="15" x14ac:dyDescent="0.2">
      <c r="A179" s="135"/>
      <c r="B179" s="150"/>
      <c r="C179" s="159"/>
      <c r="D179" s="86"/>
      <c r="E179" s="86"/>
    </row>
    <row r="180" spans="1:5" ht="15" x14ac:dyDescent="0.2">
      <c r="A180" s="135" t="s">
        <v>533</v>
      </c>
      <c r="B180" s="150"/>
      <c r="C180" s="129"/>
      <c r="D180" s="86"/>
      <c r="E180" s="86"/>
    </row>
    <row r="181" spans="1:5" ht="30" x14ac:dyDescent="0.2">
      <c r="A181" s="152" t="s">
        <v>256</v>
      </c>
      <c r="B181" s="155" t="s">
        <v>534</v>
      </c>
      <c r="C181" s="129" t="s">
        <v>535</v>
      </c>
      <c r="D181" s="165">
        <f>SUM('6511 Expenditures'!E192)</f>
        <v>4900</v>
      </c>
      <c r="E181" s="165">
        <f>SUM('6511 Expenditures'!F192)</f>
        <v>4900</v>
      </c>
    </row>
    <row r="182" spans="1:5" ht="15" x14ac:dyDescent="0.25">
      <c r="A182" s="152"/>
      <c r="B182" s="155"/>
      <c r="C182" s="176" t="s">
        <v>550</v>
      </c>
      <c r="D182" s="208">
        <f>SUM(D181)</f>
        <v>4900</v>
      </c>
      <c r="E182" s="208">
        <f>SUM(E181)</f>
        <v>4900</v>
      </c>
    </row>
    <row r="183" spans="1:5" ht="15" x14ac:dyDescent="0.2">
      <c r="A183" s="151"/>
      <c r="B183" s="150"/>
      <c r="C183" s="129"/>
      <c r="D183" s="86"/>
      <c r="E183" s="86"/>
    </row>
    <row r="184" spans="1:5" ht="15" x14ac:dyDescent="0.2">
      <c r="A184" s="135" t="s">
        <v>536</v>
      </c>
      <c r="B184" s="150"/>
      <c r="C184" s="129"/>
      <c r="D184" s="86"/>
      <c r="E184" s="86"/>
    </row>
    <row r="185" spans="1:5" ht="15" x14ac:dyDescent="0.2">
      <c r="A185" s="151" t="s">
        <v>257</v>
      </c>
      <c r="B185" s="155" t="s">
        <v>537</v>
      </c>
      <c r="C185" s="129" t="s">
        <v>48</v>
      </c>
      <c r="D185" s="165">
        <f>SUM('6511 Expenditures'!E195)</f>
        <v>12000</v>
      </c>
      <c r="E185" s="165">
        <f>SUM('6511 Expenditures'!F195)</f>
        <v>12000</v>
      </c>
    </row>
    <row r="186" spans="1:5" ht="15" x14ac:dyDescent="0.2">
      <c r="A186" s="151" t="s">
        <v>258</v>
      </c>
      <c r="B186" s="155" t="s">
        <v>537</v>
      </c>
      <c r="C186" s="129" t="s">
        <v>189</v>
      </c>
      <c r="D186" s="165">
        <f>SUM('6511 Expenditures'!E196)</f>
        <v>7000</v>
      </c>
      <c r="E186" s="165">
        <f>SUM('6511 Expenditures'!F196)</f>
        <v>7000</v>
      </c>
    </row>
    <row r="187" spans="1:5" ht="15" x14ac:dyDescent="0.2">
      <c r="A187" s="151" t="s">
        <v>259</v>
      </c>
      <c r="B187" s="155" t="s">
        <v>537</v>
      </c>
      <c r="C187" s="129" t="s">
        <v>50</v>
      </c>
      <c r="D187" s="165">
        <f>SUM('6511 Expenditures'!E197)</f>
        <v>2800</v>
      </c>
      <c r="E187" s="165">
        <f>SUM('6511 Expenditures'!F197)</f>
        <v>2800</v>
      </c>
    </row>
    <row r="188" spans="1:5" ht="15" x14ac:dyDescent="0.25">
      <c r="A188" s="151"/>
      <c r="B188" s="155"/>
      <c r="C188" s="176" t="s">
        <v>550</v>
      </c>
      <c r="D188" s="208">
        <f>SUM(D185:D187)</f>
        <v>21800</v>
      </c>
      <c r="E188" s="208">
        <f>SUM(E185:E187)</f>
        <v>21800</v>
      </c>
    </row>
    <row r="189" spans="1:5" ht="15" x14ac:dyDescent="0.2">
      <c r="A189" s="135"/>
      <c r="B189" s="150"/>
      <c r="C189" s="159"/>
      <c r="D189" s="86"/>
      <c r="E189" s="86"/>
    </row>
    <row r="190" spans="1:5" ht="15" x14ac:dyDescent="0.2">
      <c r="A190" s="135" t="s">
        <v>538</v>
      </c>
      <c r="B190" s="150"/>
      <c r="C190" s="159"/>
      <c r="D190" s="86"/>
      <c r="E190" s="86"/>
    </row>
    <row r="191" spans="1:5" ht="30" x14ac:dyDescent="0.2">
      <c r="A191" s="151" t="s">
        <v>260</v>
      </c>
      <c r="B191" s="179" t="s">
        <v>510</v>
      </c>
      <c r="C191" s="129" t="s">
        <v>198</v>
      </c>
      <c r="D191" s="165">
        <f>SUM('6511 Expenditures'!E200)</f>
        <v>10000</v>
      </c>
      <c r="E191" s="165">
        <f>SUM('6511 Expenditures'!F200)</f>
        <v>10000</v>
      </c>
    </row>
    <row r="192" spans="1:5" ht="15" x14ac:dyDescent="0.25">
      <c r="A192" s="151"/>
      <c r="B192" s="150"/>
      <c r="C192" s="176" t="s">
        <v>550</v>
      </c>
      <c r="D192" s="208">
        <f>SUM(D191)</f>
        <v>10000</v>
      </c>
      <c r="E192" s="208">
        <f>SUM(E191)</f>
        <v>10000</v>
      </c>
    </row>
    <row r="193" spans="1:5" ht="15" x14ac:dyDescent="0.2">
      <c r="A193" s="151"/>
      <c r="B193" s="150"/>
      <c r="C193" s="129"/>
      <c r="D193" s="86"/>
      <c r="E193" s="86"/>
    </row>
    <row r="194" spans="1:5" ht="15" x14ac:dyDescent="0.2">
      <c r="A194" s="135" t="s">
        <v>539</v>
      </c>
      <c r="B194" s="150"/>
      <c r="C194" s="129"/>
      <c r="D194" s="86"/>
      <c r="E194" s="86"/>
    </row>
    <row r="195" spans="1:5" ht="30" x14ac:dyDescent="0.2">
      <c r="A195" s="151" t="s">
        <v>261</v>
      </c>
      <c r="B195" s="150" t="s">
        <v>540</v>
      </c>
      <c r="C195" s="129" t="s">
        <v>183</v>
      </c>
      <c r="D195" s="165">
        <f>SUM('6511 Expenditures'!E203)</f>
        <v>22000</v>
      </c>
      <c r="E195" s="165">
        <f>SUM('6511 Expenditures'!F203)</f>
        <v>22000</v>
      </c>
    </row>
    <row r="196" spans="1:5" ht="15" x14ac:dyDescent="0.2">
      <c r="A196" s="142" t="s">
        <v>329</v>
      </c>
      <c r="B196" s="150" t="s">
        <v>162</v>
      </c>
      <c r="C196" s="129"/>
      <c r="D196" s="165">
        <f>SUM('6511 Expenditures'!E206)</f>
        <v>0</v>
      </c>
      <c r="E196" s="165">
        <f>SUM('6511 Expenditures'!F206)</f>
        <v>0</v>
      </c>
    </row>
    <row r="197" spans="1:5" ht="15" x14ac:dyDescent="0.2">
      <c r="A197" s="152" t="s">
        <v>262</v>
      </c>
      <c r="B197" s="150" t="s">
        <v>541</v>
      </c>
      <c r="C197" s="129" t="s">
        <v>542</v>
      </c>
      <c r="D197" s="165">
        <f>SUM('6511 Expenditures'!E209)</f>
        <v>4000</v>
      </c>
      <c r="E197" s="165">
        <f>SUM('6511 Expenditures'!F209)</f>
        <v>12000</v>
      </c>
    </row>
    <row r="198" spans="1:5" ht="15" x14ac:dyDescent="0.2">
      <c r="A198" s="142" t="s">
        <v>263</v>
      </c>
      <c r="B198" s="160" t="s">
        <v>200</v>
      </c>
      <c r="C198" s="129"/>
      <c r="D198" s="165">
        <f>SUM('6511 Expenditures'!E211)</f>
        <v>5000</v>
      </c>
      <c r="E198" s="165">
        <f>SUM('6511 Expenditures'!F211)</f>
        <v>2500</v>
      </c>
    </row>
    <row r="199" spans="1:5" ht="30" x14ac:dyDescent="0.2">
      <c r="A199" s="142" t="s">
        <v>264</v>
      </c>
      <c r="B199" s="150" t="s">
        <v>201</v>
      </c>
      <c r="C199" s="159"/>
      <c r="D199" s="165">
        <f>SUM('6511 Expenditures'!E212)</f>
        <v>6000</v>
      </c>
      <c r="E199" s="165">
        <f>SUM('6511 Expenditures'!F212)</f>
        <v>6000</v>
      </c>
    </row>
    <row r="200" spans="1:5" ht="15" x14ac:dyDescent="0.25">
      <c r="A200" s="142"/>
      <c r="B200" s="150"/>
      <c r="C200" s="176" t="s">
        <v>550</v>
      </c>
      <c r="D200" s="208">
        <f>SUM(D195:D199)</f>
        <v>37000</v>
      </c>
      <c r="E200" s="208">
        <f>SUM(E195:E199)</f>
        <v>42500</v>
      </c>
    </row>
    <row r="201" spans="1:5" ht="15" x14ac:dyDescent="0.2">
      <c r="A201" s="140"/>
      <c r="B201" s="150"/>
      <c r="C201" s="159"/>
      <c r="D201" s="86"/>
      <c r="E201" s="86"/>
    </row>
    <row r="202" spans="1:5" ht="15" x14ac:dyDescent="0.2">
      <c r="A202" s="140" t="s">
        <v>509</v>
      </c>
      <c r="B202" s="150"/>
      <c r="C202" s="129"/>
      <c r="D202" s="86"/>
      <c r="E202" s="86"/>
    </row>
    <row r="203" spans="1:5" ht="30" x14ac:dyDescent="0.2">
      <c r="A203" s="156" t="s">
        <v>265</v>
      </c>
      <c r="B203" s="150" t="s">
        <v>543</v>
      </c>
      <c r="C203" s="129" t="s">
        <v>185</v>
      </c>
      <c r="D203" s="165">
        <f>SUM('6511 Expenditures'!E218)</f>
        <v>4000</v>
      </c>
      <c r="E203" s="165">
        <f>SUM('6511 Expenditures'!F218)</f>
        <v>4000</v>
      </c>
    </row>
    <row r="204" spans="1:5" ht="15" x14ac:dyDescent="0.25">
      <c r="A204" s="156"/>
      <c r="B204" s="150"/>
      <c r="C204" s="176" t="s">
        <v>550</v>
      </c>
      <c r="D204" s="208">
        <f>SUM(D203)</f>
        <v>4000</v>
      </c>
      <c r="E204" s="208">
        <f>SUM(E203)</f>
        <v>4000</v>
      </c>
    </row>
    <row r="205" spans="1:5" ht="15" x14ac:dyDescent="0.2">
      <c r="A205" s="140"/>
      <c r="B205" s="150"/>
      <c r="C205" s="129"/>
      <c r="D205" s="86"/>
      <c r="E205" s="86"/>
    </row>
    <row r="206" spans="1:5" ht="15" x14ac:dyDescent="0.2">
      <c r="A206" s="161" t="s">
        <v>544</v>
      </c>
      <c r="B206" s="162"/>
      <c r="C206" s="169"/>
      <c r="D206" s="86"/>
      <c r="E206" s="86"/>
    </row>
    <row r="207" spans="1:5" ht="15" x14ac:dyDescent="0.25">
      <c r="A207" s="95" t="s">
        <v>557</v>
      </c>
      <c r="B207" s="178" t="s">
        <v>559</v>
      </c>
      <c r="C207" s="162" t="s">
        <v>558</v>
      </c>
      <c r="D207" s="165">
        <f>SUM('6511 Expenditures'!D232,'6511 Expenditures'!E226)</f>
        <v>621209.88</v>
      </c>
      <c r="E207" s="165">
        <f>SUM('6511 Expenditures'!E232,'6511 Expenditures'!F226)</f>
        <v>9293.2000000000007</v>
      </c>
    </row>
    <row r="208" spans="1:5" ht="45" x14ac:dyDescent="0.2">
      <c r="A208" s="151" t="s">
        <v>545</v>
      </c>
      <c r="B208" s="150" t="s">
        <v>546</v>
      </c>
      <c r="C208" s="163" t="s">
        <v>547</v>
      </c>
      <c r="D208" s="165">
        <f>SUM('6511 Expenditures'!E242)</f>
        <v>109000</v>
      </c>
      <c r="E208" s="165">
        <f>SUM('6511 Expenditures'!F242)</f>
        <v>91000</v>
      </c>
    </row>
    <row r="209" spans="2:5" ht="15" x14ac:dyDescent="0.25">
      <c r="B209" s="146"/>
      <c r="C209" s="168" t="s">
        <v>550</v>
      </c>
      <c r="D209" s="208">
        <f>SUM(D207:D208)</f>
        <v>730209.88</v>
      </c>
      <c r="E209" s="208">
        <f>SUM(E207:E208)</f>
        <v>100293.2</v>
      </c>
    </row>
    <row r="211" spans="2:5" ht="15" x14ac:dyDescent="0.25">
      <c r="C211" s="164" t="s">
        <v>551</v>
      </c>
      <c r="D211" s="167">
        <f>SUM(D209,D204,D200,D192,D188,D182,D178,D173,D168,D164,D159,D155,D149,D143,D131,D125,D121,D115,D109,D104,D98,D91,D82)</f>
        <v>1437444.88</v>
      </c>
      <c r="E211" s="167">
        <f>SUM(E209,E204,E200,E192,E188,E182,E178,E173,E168,E164,E159,E155,E149,E143,E131,E125,E121,E115,E109,E104,E98,E91,E82)</f>
        <v>701153.2</v>
      </c>
    </row>
  </sheetData>
  <printOptions horizontalCentered="1"/>
  <pageMargins left="0.25" right="0.25" top="0.75" bottom="0.75" header="0.3" footer="0.3"/>
  <pageSetup scale="97"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IF47"/>
  <sheetViews>
    <sheetView workbookViewId="0">
      <selection activeCell="L7" sqref="L7"/>
    </sheetView>
  </sheetViews>
  <sheetFormatPr defaultColWidth="8.85546875" defaultRowHeight="14.1" customHeight="1" x14ac:dyDescent="0.2"/>
  <cols>
    <col min="1" max="1" width="21.7109375" style="44" customWidth="1"/>
    <col min="2" max="2" width="41.28515625" style="44" bestFit="1" customWidth="1"/>
    <col min="3" max="3" width="12.42578125" style="44" hidden="1" customWidth="1"/>
    <col min="4" max="4" width="12.7109375" style="44" hidden="1" customWidth="1"/>
    <col min="5" max="5" width="12.85546875" style="44" hidden="1" customWidth="1"/>
    <col min="6" max="6" width="13.5703125" style="57" customWidth="1"/>
    <col min="7" max="7" width="12.42578125" style="57" customWidth="1"/>
    <col min="8" max="8" width="12.42578125" style="44" customWidth="1"/>
    <col min="9" max="9" width="12.85546875" style="44" customWidth="1"/>
    <col min="10" max="239" width="8.85546875" style="44" customWidth="1"/>
  </cols>
  <sheetData>
    <row r="1" spans="1:240" ht="39.75" customHeight="1" x14ac:dyDescent="0.2">
      <c r="A1" s="92"/>
      <c r="B1" s="260" t="s">
        <v>1</v>
      </c>
      <c r="C1" s="261" t="s">
        <v>2</v>
      </c>
      <c r="D1" s="261" t="s">
        <v>3</v>
      </c>
      <c r="E1" s="261" t="s">
        <v>117</v>
      </c>
      <c r="F1" s="191" t="s">
        <v>561</v>
      </c>
      <c r="G1" s="191" t="s">
        <v>578</v>
      </c>
      <c r="H1" s="262" t="s">
        <v>560</v>
      </c>
      <c r="I1" s="263" t="s">
        <v>575</v>
      </c>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row>
    <row r="2" spans="1:240" ht="13.7" customHeight="1" x14ac:dyDescent="0.2">
      <c r="A2" s="215" t="s">
        <v>449</v>
      </c>
      <c r="B2" s="88"/>
      <c r="C2" s="88"/>
      <c r="D2" s="88"/>
      <c r="E2" s="88"/>
      <c r="F2" s="188"/>
      <c r="G2" s="186"/>
      <c r="H2" s="254"/>
      <c r="I2" s="2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row>
    <row r="3" spans="1:240" ht="13.7" customHeight="1" x14ac:dyDescent="0.25">
      <c r="A3" s="94"/>
      <c r="B3" s="88"/>
      <c r="C3" s="88"/>
      <c r="D3" s="88"/>
      <c r="E3" s="88"/>
      <c r="F3" s="189"/>
      <c r="G3" s="186"/>
      <c r="H3" s="254"/>
      <c r="I3" s="2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row>
    <row r="4" spans="1:240" ht="13.7" customHeight="1" x14ac:dyDescent="0.25">
      <c r="A4" s="95" t="s">
        <v>313</v>
      </c>
      <c r="B4" s="96" t="s">
        <v>330</v>
      </c>
      <c r="C4" s="93"/>
      <c r="D4" s="93"/>
      <c r="E4" s="93"/>
      <c r="F4" s="184">
        <v>1792742</v>
      </c>
      <c r="G4" s="134"/>
      <c r="H4" s="255">
        <v>1577725</v>
      </c>
      <c r="I4" s="258">
        <v>798222</v>
      </c>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row>
    <row r="5" spans="1:240" ht="14.85" customHeight="1" x14ac:dyDescent="0.25">
      <c r="A5" s="97" t="s">
        <v>314</v>
      </c>
      <c r="B5" s="89" t="s">
        <v>119</v>
      </c>
      <c r="C5" s="90">
        <v>1450074.67</v>
      </c>
      <c r="D5" s="90">
        <v>1485586.68</v>
      </c>
      <c r="E5" s="90">
        <v>1521594.99</v>
      </c>
      <c r="F5" s="99">
        <v>1559470</v>
      </c>
      <c r="G5" s="187">
        <v>1022820</v>
      </c>
      <c r="H5" s="134">
        <v>1588000</v>
      </c>
      <c r="I5" s="258">
        <v>1633880</v>
      </c>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row>
    <row r="6" spans="1:240" ht="15" customHeight="1" x14ac:dyDescent="0.25">
      <c r="A6" s="97" t="s">
        <v>315</v>
      </c>
      <c r="B6" s="89" t="s">
        <v>207</v>
      </c>
      <c r="C6" s="98"/>
      <c r="D6" s="98"/>
      <c r="E6" s="98"/>
      <c r="F6" s="185">
        <v>12740</v>
      </c>
      <c r="G6" s="134">
        <v>0</v>
      </c>
      <c r="H6" s="134">
        <v>12000</v>
      </c>
      <c r="I6" s="258">
        <v>0</v>
      </c>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row>
    <row r="7" spans="1:240" ht="14.85" customHeight="1" x14ac:dyDescent="0.25">
      <c r="A7" s="97" t="s">
        <v>316</v>
      </c>
      <c r="B7" s="89" t="s">
        <v>121</v>
      </c>
      <c r="C7" s="90">
        <v>0</v>
      </c>
      <c r="D7" s="90">
        <v>66730.820000000007</v>
      </c>
      <c r="E7" s="90">
        <v>892173.69</v>
      </c>
      <c r="F7" s="99">
        <v>129540</v>
      </c>
      <c r="G7" s="190">
        <v>8340</v>
      </c>
      <c r="H7" s="134">
        <v>60000</v>
      </c>
      <c r="I7" s="258">
        <v>110000</v>
      </c>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row>
    <row r="8" spans="1:240" ht="14.85" customHeight="1" x14ac:dyDescent="0.25">
      <c r="A8" s="97" t="s">
        <v>317</v>
      </c>
      <c r="B8" s="89" t="s">
        <v>122</v>
      </c>
      <c r="C8" s="90"/>
      <c r="D8" s="90">
        <v>55300</v>
      </c>
      <c r="E8" s="90">
        <v>131560</v>
      </c>
      <c r="F8" s="99">
        <v>54851</v>
      </c>
      <c r="G8" s="134">
        <v>43840</v>
      </c>
      <c r="H8" s="134">
        <v>72000</v>
      </c>
      <c r="I8" s="259">
        <v>72000</v>
      </c>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row>
    <row r="9" spans="1:240" ht="14.85" customHeight="1" x14ac:dyDescent="0.25">
      <c r="A9" s="97" t="s">
        <v>318</v>
      </c>
      <c r="B9" s="89" t="s">
        <v>123</v>
      </c>
      <c r="C9" s="90">
        <v>1270</v>
      </c>
      <c r="D9" s="90">
        <v>1222</v>
      </c>
      <c r="E9" s="90">
        <v>1266</v>
      </c>
      <c r="F9" s="99">
        <v>1260</v>
      </c>
      <c r="G9" s="134">
        <v>1260</v>
      </c>
      <c r="H9" s="134">
        <v>1260</v>
      </c>
      <c r="I9" s="258">
        <v>1260</v>
      </c>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row>
    <row r="10" spans="1:240" ht="14.85" customHeight="1" x14ac:dyDescent="0.25">
      <c r="A10" s="97" t="s">
        <v>319</v>
      </c>
      <c r="B10" s="89" t="s">
        <v>124</v>
      </c>
      <c r="C10" s="90">
        <v>603.30999999999995</v>
      </c>
      <c r="D10" s="90">
        <v>390.26</v>
      </c>
      <c r="E10" s="90">
        <v>356.57</v>
      </c>
      <c r="F10" s="99">
        <v>396</v>
      </c>
      <c r="G10" s="134"/>
      <c r="H10" s="134">
        <v>400</v>
      </c>
      <c r="I10" s="258">
        <v>400</v>
      </c>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row>
    <row r="11" spans="1:240" ht="14.85" customHeight="1" x14ac:dyDescent="0.25">
      <c r="A11" s="100" t="s">
        <v>331</v>
      </c>
      <c r="B11" s="89" t="s">
        <v>333</v>
      </c>
      <c r="C11" s="90">
        <f>8225.69+152.35</f>
        <v>8378.0400000000009</v>
      </c>
      <c r="D11" s="90">
        <f>8804.85+278.5</f>
        <v>9083.35</v>
      </c>
      <c r="E11" s="90">
        <f>9696.67+94.72</f>
        <v>9791.39</v>
      </c>
      <c r="F11" s="99">
        <v>10584</v>
      </c>
      <c r="G11" s="134">
        <v>8495</v>
      </c>
      <c r="H11" s="134">
        <v>9300</v>
      </c>
      <c r="I11" s="258">
        <v>9300</v>
      </c>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row>
    <row r="12" spans="1:240" ht="14.85" customHeight="1" x14ac:dyDescent="0.25">
      <c r="A12" s="100" t="s">
        <v>332</v>
      </c>
      <c r="B12" s="89" t="s">
        <v>334</v>
      </c>
      <c r="C12" s="90"/>
      <c r="D12" s="90"/>
      <c r="E12" s="90"/>
      <c r="F12" s="99">
        <v>133</v>
      </c>
      <c r="G12" s="134">
        <v>40</v>
      </c>
      <c r="H12" s="134">
        <v>75</v>
      </c>
      <c r="I12" s="258">
        <v>75</v>
      </c>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row>
    <row r="13" spans="1:240" ht="14.1" customHeight="1" x14ac:dyDescent="0.25">
      <c r="A13" s="103" t="s">
        <v>320</v>
      </c>
      <c r="B13" s="89" t="s">
        <v>120</v>
      </c>
      <c r="C13" s="90">
        <v>44663.75</v>
      </c>
      <c r="D13" s="90">
        <v>41701.29</v>
      </c>
      <c r="E13" s="90">
        <v>40924.269999999997</v>
      </c>
      <c r="F13" s="99">
        <v>25792</v>
      </c>
      <c r="G13" s="134">
        <v>23530</v>
      </c>
      <c r="H13" s="134">
        <v>15000</v>
      </c>
      <c r="I13" s="258">
        <v>30000</v>
      </c>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row>
    <row r="14" spans="1:240" ht="14.1" customHeight="1" x14ac:dyDescent="0.25">
      <c r="A14" s="103" t="s">
        <v>321</v>
      </c>
      <c r="B14" s="89" t="s">
        <v>118</v>
      </c>
      <c r="C14" s="90">
        <v>422170.48</v>
      </c>
      <c r="D14" s="90">
        <v>457544.12</v>
      </c>
      <c r="E14" s="90">
        <v>433545.07</v>
      </c>
      <c r="F14" s="99">
        <v>393049</v>
      </c>
      <c r="G14" s="134">
        <v>263710</v>
      </c>
      <c r="H14" s="134">
        <v>400000</v>
      </c>
      <c r="I14" s="258">
        <v>420000</v>
      </c>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row>
    <row r="15" spans="1:240" ht="14.1" customHeight="1" x14ac:dyDescent="0.25">
      <c r="A15" s="100" t="s">
        <v>335</v>
      </c>
      <c r="B15" s="89" t="s">
        <v>336</v>
      </c>
      <c r="C15" s="90"/>
      <c r="D15" s="90"/>
      <c r="E15" s="90"/>
      <c r="F15" s="99">
        <v>0</v>
      </c>
      <c r="G15" s="134"/>
      <c r="H15" s="134">
        <v>0</v>
      </c>
      <c r="I15" s="258">
        <v>0</v>
      </c>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row>
    <row r="16" spans="1:240" ht="14.1" customHeight="1" x14ac:dyDescent="0.25">
      <c r="A16" s="88" t="s">
        <v>337</v>
      </c>
      <c r="B16" s="89" t="s">
        <v>338</v>
      </c>
      <c r="C16" s="90"/>
      <c r="D16" s="90"/>
      <c r="E16" s="90"/>
      <c r="F16" s="99">
        <v>0</v>
      </c>
      <c r="G16" s="134"/>
      <c r="H16" s="134">
        <v>0</v>
      </c>
      <c r="I16" s="258">
        <v>0</v>
      </c>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row>
    <row r="17" spans="1:240" ht="14.1" customHeight="1" x14ac:dyDescent="0.25">
      <c r="A17" s="100" t="s">
        <v>322</v>
      </c>
      <c r="B17" s="89" t="s">
        <v>6</v>
      </c>
      <c r="C17" s="90">
        <v>3137.28</v>
      </c>
      <c r="D17" s="90">
        <v>6237.97</v>
      </c>
      <c r="E17" s="90">
        <v>7513.37</v>
      </c>
      <c r="F17" s="99">
        <v>2067</v>
      </c>
      <c r="G17" s="134">
        <v>160</v>
      </c>
      <c r="H17" s="134">
        <v>160</v>
      </c>
      <c r="I17" s="258">
        <v>0</v>
      </c>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row>
    <row r="18" spans="1:240" ht="14.1" customHeight="1" x14ac:dyDescent="0.25">
      <c r="A18" s="100" t="s">
        <v>339</v>
      </c>
      <c r="B18" s="89" t="s">
        <v>340</v>
      </c>
      <c r="C18" s="90"/>
      <c r="D18" s="90"/>
      <c r="E18" s="90"/>
      <c r="F18" s="99">
        <v>0</v>
      </c>
      <c r="G18" s="134">
        <v>0</v>
      </c>
      <c r="H18" s="134">
        <v>0</v>
      </c>
      <c r="I18" s="258">
        <v>0</v>
      </c>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row>
    <row r="19" spans="1:240" ht="14.1" customHeight="1" x14ac:dyDescent="0.25">
      <c r="A19" s="100" t="s">
        <v>341</v>
      </c>
      <c r="B19" s="89" t="s">
        <v>342</v>
      </c>
      <c r="C19" s="90"/>
      <c r="D19" s="90"/>
      <c r="E19" s="90"/>
      <c r="F19" s="99">
        <v>0</v>
      </c>
      <c r="G19" s="134">
        <v>0</v>
      </c>
      <c r="H19" s="134">
        <v>0</v>
      </c>
      <c r="I19" s="258">
        <v>0</v>
      </c>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row>
    <row r="20" spans="1:240" ht="14.1" customHeight="1" x14ac:dyDescent="0.25">
      <c r="A20" s="101" t="s">
        <v>323</v>
      </c>
      <c r="B20" s="89" t="s">
        <v>30</v>
      </c>
      <c r="C20" s="90"/>
      <c r="D20" s="90"/>
      <c r="E20" s="90"/>
      <c r="F20" s="99">
        <v>121</v>
      </c>
      <c r="G20" s="134">
        <v>0</v>
      </c>
      <c r="H20" s="134">
        <v>0</v>
      </c>
      <c r="I20" s="258">
        <v>0</v>
      </c>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row>
    <row r="21" spans="1:240" ht="14.1" customHeight="1" x14ac:dyDescent="0.25">
      <c r="A21" s="101" t="s">
        <v>343</v>
      </c>
      <c r="B21" s="89" t="s">
        <v>344</v>
      </c>
      <c r="C21" s="90"/>
      <c r="D21" s="90"/>
      <c r="E21" s="90"/>
      <c r="F21" s="99">
        <v>2100</v>
      </c>
      <c r="G21" s="134">
        <v>25000</v>
      </c>
      <c r="H21" s="134">
        <v>25000</v>
      </c>
      <c r="I21" s="258">
        <v>0</v>
      </c>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row>
    <row r="22" spans="1:240" ht="14.1" customHeight="1" x14ac:dyDescent="0.25">
      <c r="A22" s="100" t="s">
        <v>345</v>
      </c>
      <c r="B22" s="89" t="s">
        <v>346</v>
      </c>
      <c r="C22" s="90"/>
      <c r="D22" s="90"/>
      <c r="E22" s="90"/>
      <c r="F22" s="99">
        <v>1425</v>
      </c>
      <c r="G22" s="134">
        <v>3320</v>
      </c>
      <c r="H22" s="134">
        <v>0</v>
      </c>
      <c r="I22" s="258">
        <v>0</v>
      </c>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row>
    <row r="23" spans="1:240" ht="14.1" customHeight="1" x14ac:dyDescent="0.25">
      <c r="A23" s="100" t="s">
        <v>579</v>
      </c>
      <c r="B23" s="89" t="s">
        <v>125</v>
      </c>
      <c r="C23" s="90">
        <v>4333.1400000000003</v>
      </c>
      <c r="D23" s="90">
        <f>245+675.19</f>
        <v>920.19</v>
      </c>
      <c r="E23" s="90">
        <f>217.27+509.39</f>
        <v>726.66</v>
      </c>
      <c r="F23" s="99">
        <v>2585</v>
      </c>
      <c r="G23" s="134">
        <v>0</v>
      </c>
      <c r="H23" s="134">
        <v>0</v>
      </c>
      <c r="I23" s="258">
        <v>0</v>
      </c>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row>
    <row r="24" spans="1:240" ht="14.1" customHeight="1" x14ac:dyDescent="0.25">
      <c r="A24" s="100" t="s">
        <v>580</v>
      </c>
      <c r="B24" s="89" t="s">
        <v>581</v>
      </c>
      <c r="C24" s="90"/>
      <c r="D24" s="90"/>
      <c r="E24" s="90"/>
      <c r="F24" s="99"/>
      <c r="G24" s="134">
        <v>2225</v>
      </c>
      <c r="H24" s="134"/>
      <c r="I24" s="258"/>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row>
    <row r="25" spans="1:240" ht="14.1" customHeight="1" x14ac:dyDescent="0.25">
      <c r="A25" s="103" t="s">
        <v>576</v>
      </c>
      <c r="B25" s="89" t="s">
        <v>126</v>
      </c>
      <c r="C25" s="99">
        <v>92653.119999999995</v>
      </c>
      <c r="D25" s="99">
        <v>137593.22</v>
      </c>
      <c r="E25" s="99">
        <v>176711.33</v>
      </c>
      <c r="F25" s="99">
        <v>186389</v>
      </c>
      <c r="G25" s="134">
        <v>115960</v>
      </c>
      <c r="H25" s="134">
        <v>160000</v>
      </c>
      <c r="I25" s="258">
        <v>199200</v>
      </c>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row>
    <row r="26" spans="1:240" ht="14.1" customHeight="1" x14ac:dyDescent="0.25">
      <c r="A26" s="100" t="s">
        <v>347</v>
      </c>
      <c r="B26" s="89" t="s">
        <v>348</v>
      </c>
      <c r="C26" s="90"/>
      <c r="D26" s="90"/>
      <c r="E26" s="90"/>
      <c r="F26" s="99">
        <v>3669</v>
      </c>
      <c r="G26" s="134">
        <v>0</v>
      </c>
      <c r="H26" s="134">
        <v>0</v>
      </c>
      <c r="I26" s="258">
        <v>0</v>
      </c>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row>
    <row r="27" spans="1:240" ht="14.1" customHeight="1" x14ac:dyDescent="0.25">
      <c r="A27" s="100" t="s">
        <v>349</v>
      </c>
      <c r="B27" s="89" t="s">
        <v>350</v>
      </c>
      <c r="C27" s="99"/>
      <c r="D27" s="99"/>
      <c r="E27" s="99"/>
      <c r="F27" s="99">
        <v>0</v>
      </c>
      <c r="G27" s="134"/>
      <c r="H27" s="134">
        <v>0</v>
      </c>
      <c r="I27" s="258">
        <v>0</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row>
    <row r="28" spans="1:240" ht="14.1" customHeight="1" x14ac:dyDescent="0.25">
      <c r="A28" s="94" t="s">
        <v>324</v>
      </c>
      <c r="B28" s="89" t="s">
        <v>206</v>
      </c>
      <c r="C28" s="99"/>
      <c r="D28" s="99"/>
      <c r="E28" s="99"/>
      <c r="F28" s="99">
        <v>7300</v>
      </c>
      <c r="G28" s="102">
        <v>20340</v>
      </c>
      <c r="H28" s="134">
        <v>14945</v>
      </c>
      <c r="I28" s="258">
        <v>0</v>
      </c>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row>
    <row r="29" spans="1:240" ht="14.1" customHeight="1" x14ac:dyDescent="0.25">
      <c r="A29" s="104" t="s">
        <v>351</v>
      </c>
      <c r="B29" s="89" t="s">
        <v>436</v>
      </c>
      <c r="C29" s="99">
        <v>3426.77</v>
      </c>
      <c r="D29" s="99">
        <v>825000</v>
      </c>
      <c r="E29" s="99">
        <v>0</v>
      </c>
      <c r="F29" s="99">
        <v>0</v>
      </c>
      <c r="G29" s="102">
        <v>0</v>
      </c>
      <c r="H29" s="134">
        <v>10000</v>
      </c>
      <c r="I29" s="258">
        <v>5000</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row>
    <row r="30" spans="1:240" ht="14.1" customHeight="1" x14ac:dyDescent="0.25">
      <c r="A30" s="104"/>
      <c r="B30" s="89"/>
      <c r="C30" s="99"/>
      <c r="D30" s="99"/>
      <c r="E30" s="99"/>
      <c r="F30" s="216"/>
      <c r="G30" s="217"/>
      <c r="H30" s="134"/>
      <c r="I30" s="2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row>
    <row r="31" spans="1:240" ht="14.1" customHeight="1" x14ac:dyDescent="0.25">
      <c r="A31" s="220"/>
      <c r="B31" s="226" t="s">
        <v>566</v>
      </c>
      <c r="C31" s="221"/>
      <c r="D31" s="221"/>
      <c r="E31" s="221"/>
      <c r="F31" s="221">
        <f>F32-F4</f>
        <v>2393471</v>
      </c>
      <c r="G31" s="222"/>
      <c r="H31" s="221">
        <f>H32-H4</f>
        <v>2368140</v>
      </c>
      <c r="I31" s="219">
        <f>I32-I4</f>
        <v>2481115</v>
      </c>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row>
    <row r="32" spans="1:240" ht="13.7" customHeight="1" x14ac:dyDescent="0.2">
      <c r="A32" s="223"/>
      <c r="B32" s="224" t="s">
        <v>422</v>
      </c>
      <c r="C32" s="223"/>
      <c r="D32" s="223"/>
      <c r="E32" s="223"/>
      <c r="F32" s="225">
        <f>SUM(F4:F29)</f>
        <v>4186213</v>
      </c>
      <c r="G32" s="222"/>
      <c r="H32" s="256">
        <f>SUM(H4:H29)</f>
        <v>3945865</v>
      </c>
      <c r="I32" s="218">
        <f>SUM(I4:I29)</f>
        <v>3279337</v>
      </c>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row>
    <row r="36" spans="1:239" ht="16.350000000000001" hidden="1" customHeight="1" x14ac:dyDescent="0.25">
      <c r="A36" s="14" t="s">
        <v>32</v>
      </c>
      <c r="B36" s="2"/>
      <c r="C36" s="11"/>
      <c r="D36" s="11"/>
      <c r="E36" s="1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row>
    <row r="37" spans="1:239" ht="15" hidden="1" customHeight="1" x14ac:dyDescent="0.25">
      <c r="A37" s="2"/>
      <c r="B37" s="3" t="s">
        <v>4</v>
      </c>
      <c r="C37" s="45">
        <v>0</v>
      </c>
      <c r="D37" s="16">
        <v>0</v>
      </c>
      <c r="E37" s="16">
        <v>0</v>
      </c>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row>
    <row r="38" spans="1:239" ht="15" hidden="1" customHeight="1" x14ac:dyDescent="0.25">
      <c r="A38" s="2"/>
      <c r="B38" s="3" t="s">
        <v>20</v>
      </c>
      <c r="C38" s="16">
        <v>0</v>
      </c>
      <c r="D38" s="16">
        <v>0</v>
      </c>
      <c r="E38" s="16">
        <v>0</v>
      </c>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row>
    <row r="39" spans="1:239" ht="15" hidden="1" customHeight="1" x14ac:dyDescent="0.25">
      <c r="A39" s="2"/>
      <c r="B39" s="3" t="s">
        <v>21</v>
      </c>
      <c r="C39" s="16">
        <v>0</v>
      </c>
      <c r="D39" s="16">
        <v>0</v>
      </c>
      <c r="E39" s="16">
        <v>0</v>
      </c>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row>
    <row r="40" spans="1:239" ht="15" hidden="1" customHeight="1" x14ac:dyDescent="0.25">
      <c r="A40" s="2"/>
      <c r="B40" s="3" t="s">
        <v>6</v>
      </c>
      <c r="C40" s="16">
        <v>0</v>
      </c>
      <c r="D40" s="16">
        <v>0</v>
      </c>
      <c r="E40" s="16">
        <v>0</v>
      </c>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row>
    <row r="41" spans="1:239" ht="15" hidden="1" customHeight="1" x14ac:dyDescent="0.25">
      <c r="A41" s="17"/>
      <c r="B41" s="18" t="s">
        <v>22</v>
      </c>
      <c r="C41" s="19">
        <v>0</v>
      </c>
      <c r="D41" s="19">
        <v>0</v>
      </c>
      <c r="E41" s="19">
        <v>0</v>
      </c>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row>
    <row r="42" spans="1:239" ht="12.6" hidden="1" customHeight="1" x14ac:dyDescent="0.25">
      <c r="A42" s="47"/>
      <c r="B42" s="48" t="s">
        <v>10</v>
      </c>
      <c r="C42" s="46">
        <f>SUM(C37:C41)</f>
        <v>0</v>
      </c>
      <c r="D42" s="46">
        <f>SUM(D37:D41)</f>
        <v>0</v>
      </c>
      <c r="E42" s="46">
        <f>SUM(E37:E41)</f>
        <v>0</v>
      </c>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row>
    <row r="47" spans="1:239" ht="14.1" customHeight="1" x14ac:dyDescent="0.2">
      <c r="IE47"/>
    </row>
  </sheetData>
  <phoneticPr fontId="18" type="noConversion"/>
  <printOptions horizontalCentered="1"/>
  <pageMargins left="0.25" right="0.25" top="0.75" bottom="0.75" header="0.3" footer="0.3"/>
  <pageSetup scale="91" firstPageNumber="2" fitToHeight="0" orientation="portrait" useFirstPageNumber="1" r:id="rId1"/>
  <headerFooter>
    <oddFooter>&amp;C&amp;"Helvetica,Regular"&amp;12&amp;K000000&amp;P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IB258"/>
  <sheetViews>
    <sheetView workbookViewId="0">
      <pane ySplit="1" topLeftCell="A203" activePane="bottomLeft" state="frozen"/>
      <selection pane="bottomLeft" activeCell="G209" sqref="G209"/>
    </sheetView>
  </sheetViews>
  <sheetFormatPr defaultColWidth="8.85546875" defaultRowHeight="14.1" customHeight="1" x14ac:dyDescent="0.25"/>
  <cols>
    <col min="1" max="1" width="15.42578125" style="72" customWidth="1"/>
    <col min="2" max="2" width="36" style="72" customWidth="1"/>
    <col min="3" max="4" width="12.85546875" style="72" customWidth="1"/>
    <col min="5" max="5" width="12.85546875" style="214" customWidth="1"/>
    <col min="6" max="6" width="12.85546875" style="239" customWidth="1"/>
    <col min="7" max="7" width="14.140625" style="72" customWidth="1"/>
    <col min="8" max="236" width="8.85546875" style="72" customWidth="1"/>
    <col min="237" max="16384" width="8.85546875" style="73"/>
  </cols>
  <sheetData>
    <row r="1" spans="1:7" ht="45.95" customHeight="1" x14ac:dyDescent="0.25">
      <c r="A1" s="266" t="s">
        <v>33</v>
      </c>
      <c r="B1" s="266" t="s">
        <v>34</v>
      </c>
      <c r="C1" s="267" t="s">
        <v>561</v>
      </c>
      <c r="D1" s="268" t="s">
        <v>577</v>
      </c>
      <c r="E1" s="269" t="s">
        <v>574</v>
      </c>
      <c r="F1" s="273" t="s">
        <v>575</v>
      </c>
    </row>
    <row r="2" spans="1:7" ht="15.6" customHeight="1" x14ac:dyDescent="0.25">
      <c r="A2" s="105" t="s">
        <v>37</v>
      </c>
      <c r="B2" s="106"/>
      <c r="C2" s="120"/>
      <c r="D2" s="109"/>
      <c r="E2" s="132"/>
      <c r="F2" s="258"/>
    </row>
    <row r="3" spans="1:7" ht="15.6" customHeight="1" x14ac:dyDescent="0.25">
      <c r="A3" s="95"/>
      <c r="B3" s="107"/>
      <c r="C3" s="108"/>
      <c r="D3" s="132"/>
      <c r="E3" s="108"/>
      <c r="F3" s="258"/>
    </row>
    <row r="4" spans="1:7" ht="15" x14ac:dyDescent="0.25">
      <c r="A4" s="110" t="s">
        <v>425</v>
      </c>
      <c r="B4" s="89" t="s">
        <v>426</v>
      </c>
      <c r="C4" s="193">
        <v>1577725</v>
      </c>
      <c r="D4" s="193"/>
      <c r="E4" s="239">
        <v>798222</v>
      </c>
      <c r="F4" s="258">
        <v>798222</v>
      </c>
    </row>
    <row r="5" spans="1:7" ht="15" x14ac:dyDescent="0.25">
      <c r="A5" s="110" t="s">
        <v>427</v>
      </c>
      <c r="B5" s="89" t="s">
        <v>430</v>
      </c>
      <c r="C5" s="193">
        <v>0</v>
      </c>
      <c r="D5" s="181"/>
      <c r="E5" s="193"/>
      <c r="F5" s="258"/>
      <c r="G5" s="200"/>
    </row>
    <row r="6" spans="1:7" ht="15" x14ac:dyDescent="0.25">
      <c r="A6" s="110" t="s">
        <v>428</v>
      </c>
      <c r="B6" s="89" t="s">
        <v>431</v>
      </c>
      <c r="C6" s="193">
        <v>0</v>
      </c>
      <c r="D6" s="181"/>
      <c r="E6" s="193"/>
      <c r="F6" s="258"/>
    </row>
    <row r="7" spans="1:7" ht="15" x14ac:dyDescent="0.25">
      <c r="A7" s="110" t="s">
        <v>429</v>
      </c>
      <c r="B7" s="89" t="s">
        <v>432</v>
      </c>
      <c r="C7" s="193">
        <v>0</v>
      </c>
      <c r="D7" s="181"/>
      <c r="E7" s="193"/>
      <c r="F7" s="258"/>
    </row>
    <row r="8" spans="1:7" ht="15" x14ac:dyDescent="0.25">
      <c r="A8" s="110" t="s">
        <v>433</v>
      </c>
      <c r="B8" s="89" t="s">
        <v>434</v>
      </c>
      <c r="C8" s="193">
        <v>0</v>
      </c>
      <c r="D8" s="181"/>
      <c r="E8" s="193"/>
      <c r="F8" s="258"/>
    </row>
    <row r="9" spans="1:7" ht="15" x14ac:dyDescent="0.25">
      <c r="A9" s="95"/>
      <c r="B9" s="107"/>
      <c r="C9" s="195">
        <f>SUM(C4:C8)</f>
        <v>1577725</v>
      </c>
      <c r="D9" s="181"/>
      <c r="E9" s="195">
        <f>SUM(E4:E8)</f>
        <v>798222</v>
      </c>
      <c r="F9" s="274">
        <f>SUM(F4:F8)</f>
        <v>798222</v>
      </c>
    </row>
    <row r="10" spans="1:7" ht="15" x14ac:dyDescent="0.25">
      <c r="A10" s="95"/>
      <c r="B10" s="107"/>
      <c r="C10" s="193"/>
      <c r="D10" s="181"/>
      <c r="E10" s="193"/>
      <c r="F10" s="258"/>
    </row>
    <row r="11" spans="1:7" ht="15" x14ac:dyDescent="0.25">
      <c r="A11" s="95" t="s">
        <v>266</v>
      </c>
      <c r="B11" s="111" t="s">
        <v>450</v>
      </c>
      <c r="C11" s="193">
        <v>106825</v>
      </c>
      <c r="D11" s="196">
        <v>75000</v>
      </c>
      <c r="E11" s="193">
        <v>105000</v>
      </c>
      <c r="F11" s="258">
        <v>120000</v>
      </c>
    </row>
    <row r="12" spans="1:7" ht="15" x14ac:dyDescent="0.25">
      <c r="A12" s="95" t="s">
        <v>267</v>
      </c>
      <c r="B12" s="111" t="s">
        <v>451</v>
      </c>
      <c r="C12" s="193">
        <v>59592</v>
      </c>
      <c r="D12" s="196">
        <v>39000</v>
      </c>
      <c r="E12" s="193">
        <v>53000</v>
      </c>
      <c r="F12" s="258">
        <v>55000</v>
      </c>
    </row>
    <row r="13" spans="1:7" ht="15" x14ac:dyDescent="0.25">
      <c r="A13" s="95" t="s">
        <v>268</v>
      </c>
      <c r="B13" s="112" t="s">
        <v>424</v>
      </c>
      <c r="C13" s="193">
        <v>34395</v>
      </c>
      <c r="D13" s="193">
        <v>22000</v>
      </c>
      <c r="E13" s="193">
        <v>7000</v>
      </c>
      <c r="F13" s="258">
        <v>20000</v>
      </c>
    </row>
    <row r="14" spans="1:7" ht="15" x14ac:dyDescent="0.25">
      <c r="A14" s="95" t="s">
        <v>269</v>
      </c>
      <c r="B14" s="111" t="s">
        <v>130</v>
      </c>
      <c r="C14" s="193">
        <v>81852</v>
      </c>
      <c r="D14" s="193">
        <v>23750</v>
      </c>
      <c r="E14" s="193">
        <v>23750</v>
      </c>
      <c r="F14" s="258">
        <v>0</v>
      </c>
    </row>
    <row r="15" spans="1:7" ht="15" x14ac:dyDescent="0.25">
      <c r="A15" s="95" t="s">
        <v>270</v>
      </c>
      <c r="B15" s="111" t="s">
        <v>131</v>
      </c>
      <c r="C15" s="193">
        <v>53423</v>
      </c>
      <c r="D15" s="193">
        <v>25880</v>
      </c>
      <c r="E15" s="193">
        <v>51000</v>
      </c>
      <c r="F15" s="258">
        <v>54000</v>
      </c>
    </row>
    <row r="16" spans="1:7" ht="15" x14ac:dyDescent="0.25">
      <c r="A16" s="95" t="s">
        <v>326</v>
      </c>
      <c r="B16" s="111" t="s">
        <v>195</v>
      </c>
      <c r="C16" s="193">
        <v>0</v>
      </c>
      <c r="D16" s="193">
        <v>0</v>
      </c>
      <c r="E16" s="193">
        <v>0</v>
      </c>
      <c r="F16" s="258">
        <v>0</v>
      </c>
    </row>
    <row r="17" spans="1:236" ht="15" x14ac:dyDescent="0.25">
      <c r="A17" s="95"/>
      <c r="B17" s="111"/>
      <c r="C17" s="195">
        <f>SUM(C11:C16)</f>
        <v>336087</v>
      </c>
      <c r="D17" s="193"/>
      <c r="E17" s="195">
        <f>SUM(E11:E16)</f>
        <v>239750</v>
      </c>
      <c r="F17" s="274">
        <f>SUM(F11:F16)</f>
        <v>249000</v>
      </c>
    </row>
    <row r="18" spans="1:236" ht="15" x14ac:dyDescent="0.25">
      <c r="A18" s="95"/>
      <c r="B18" s="111"/>
      <c r="C18" s="193"/>
      <c r="D18" s="193"/>
      <c r="E18" s="193"/>
      <c r="F18" s="258"/>
    </row>
    <row r="19" spans="1:236" ht="15" x14ac:dyDescent="0.25">
      <c r="A19" s="95" t="s">
        <v>271</v>
      </c>
      <c r="B19" s="111" t="s">
        <v>135</v>
      </c>
      <c r="C19" s="193">
        <v>24943.759999999998</v>
      </c>
      <c r="D19" s="175">
        <v>14150</v>
      </c>
      <c r="E19" s="193">
        <v>20000</v>
      </c>
      <c r="F19" s="258">
        <f>SUM(F17*0.08)</f>
        <v>19920</v>
      </c>
    </row>
    <row r="20" spans="1:236" ht="15" x14ac:dyDescent="0.25">
      <c r="A20" s="95" t="s">
        <v>272</v>
      </c>
      <c r="B20" s="111" t="s">
        <v>138</v>
      </c>
      <c r="C20" s="193">
        <v>1358.78</v>
      </c>
      <c r="D20" s="175">
        <v>870</v>
      </c>
      <c r="E20" s="193">
        <v>1700</v>
      </c>
      <c r="F20" s="258">
        <f>SUM(F17*0.005)</f>
        <v>1245</v>
      </c>
    </row>
    <row r="21" spans="1:236" ht="15" customHeight="1" x14ac:dyDescent="0.25">
      <c r="A21" s="95" t="s">
        <v>273</v>
      </c>
      <c r="B21" s="111" t="s">
        <v>144</v>
      </c>
      <c r="C21" s="197">
        <v>25874.17</v>
      </c>
      <c r="D21" s="199">
        <v>19730</v>
      </c>
      <c r="E21" s="193">
        <v>29000</v>
      </c>
      <c r="F21" s="258">
        <f>SUM(F17)*(0.08)</f>
        <v>19920</v>
      </c>
    </row>
    <row r="22" spans="1:236" ht="15" x14ac:dyDescent="0.25">
      <c r="A22" s="95" t="s">
        <v>274</v>
      </c>
      <c r="B22" s="111" t="s">
        <v>143</v>
      </c>
      <c r="C22" s="193">
        <v>4301</v>
      </c>
      <c r="D22" s="175">
        <v>369</v>
      </c>
      <c r="E22" s="193">
        <v>100</v>
      </c>
      <c r="F22" s="258">
        <v>0</v>
      </c>
    </row>
    <row r="23" spans="1:236" ht="15" x14ac:dyDescent="0.25">
      <c r="A23" s="95" t="s">
        <v>275</v>
      </c>
      <c r="B23" s="111" t="s">
        <v>191</v>
      </c>
      <c r="C23" s="193">
        <v>2220</v>
      </c>
      <c r="D23" s="175">
        <v>89</v>
      </c>
      <c r="E23" s="193">
        <v>0</v>
      </c>
      <c r="F23" s="258"/>
    </row>
    <row r="24" spans="1:236" ht="15" x14ac:dyDescent="0.25">
      <c r="A24" s="95" t="s">
        <v>276</v>
      </c>
      <c r="B24" s="111" t="s">
        <v>147</v>
      </c>
      <c r="C24" s="193">
        <v>62285</v>
      </c>
      <c r="D24" s="175">
        <v>25720</v>
      </c>
      <c r="E24" s="193">
        <v>34700</v>
      </c>
      <c r="F24" s="258">
        <f>E24*1.05</f>
        <v>36435</v>
      </c>
    </row>
    <row r="25" spans="1:236" ht="15" x14ac:dyDescent="0.25">
      <c r="A25" s="95" t="s">
        <v>277</v>
      </c>
      <c r="B25" s="111" t="s">
        <v>146</v>
      </c>
      <c r="C25" s="193">
        <v>4714</v>
      </c>
      <c r="D25" s="175">
        <v>2680</v>
      </c>
      <c r="E25" s="193">
        <v>3600</v>
      </c>
      <c r="F25" s="258">
        <v>6000</v>
      </c>
    </row>
    <row r="26" spans="1:236" ht="15" x14ac:dyDescent="0.25">
      <c r="A26" s="113" t="s">
        <v>563</v>
      </c>
      <c r="B26" s="114" t="s">
        <v>145</v>
      </c>
      <c r="C26" s="193">
        <v>5215</v>
      </c>
      <c r="D26" s="175">
        <v>7030</v>
      </c>
      <c r="E26" s="193">
        <v>6000</v>
      </c>
      <c r="F26" s="258">
        <v>9000</v>
      </c>
    </row>
    <row r="27" spans="1:236" ht="15" x14ac:dyDescent="0.25">
      <c r="A27" s="95" t="s">
        <v>352</v>
      </c>
      <c r="B27" s="114" t="s">
        <v>353</v>
      </c>
      <c r="C27" s="193">
        <v>0</v>
      </c>
      <c r="D27" s="175">
        <v>0</v>
      </c>
      <c r="E27" s="193">
        <v>0</v>
      </c>
      <c r="F27" s="258">
        <v>0</v>
      </c>
    </row>
    <row r="28" spans="1:236" ht="15" x14ac:dyDescent="0.25">
      <c r="A28" s="95" t="s">
        <v>278</v>
      </c>
      <c r="B28" s="111" t="s">
        <v>148</v>
      </c>
      <c r="C28" s="193">
        <v>13421</v>
      </c>
      <c r="D28" s="175">
        <v>6065</v>
      </c>
      <c r="E28" s="193">
        <v>10800</v>
      </c>
      <c r="F28" s="258">
        <v>13000</v>
      </c>
    </row>
    <row r="29" spans="1:236" ht="15" x14ac:dyDescent="0.25">
      <c r="A29" s="95" t="s">
        <v>279</v>
      </c>
      <c r="B29" s="111" t="s">
        <v>202</v>
      </c>
      <c r="C29" s="193">
        <v>493</v>
      </c>
      <c r="D29" s="175">
        <v>275</v>
      </c>
      <c r="E29" s="193">
        <v>300</v>
      </c>
      <c r="F29" s="258">
        <v>600</v>
      </c>
    </row>
    <row r="30" spans="1:236" s="84" customFormat="1" ht="15" x14ac:dyDescent="0.25">
      <c r="A30" s="95" t="s">
        <v>280</v>
      </c>
      <c r="B30" s="115" t="s">
        <v>149</v>
      </c>
      <c r="C30" s="177">
        <v>0</v>
      </c>
      <c r="D30" s="177">
        <v>0</v>
      </c>
      <c r="E30" s="177">
        <v>0</v>
      </c>
      <c r="F30" s="275">
        <v>0</v>
      </c>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row>
    <row r="31" spans="1:236" ht="15" x14ac:dyDescent="0.25">
      <c r="A31" s="95" t="s">
        <v>281</v>
      </c>
      <c r="B31" s="111" t="s">
        <v>150</v>
      </c>
      <c r="C31" s="193">
        <v>7380</v>
      </c>
      <c r="D31" s="175">
        <v>4340</v>
      </c>
      <c r="E31" s="193">
        <v>6100</v>
      </c>
      <c r="F31" s="258">
        <v>7500</v>
      </c>
    </row>
    <row r="32" spans="1:236" ht="15" x14ac:dyDescent="0.25">
      <c r="A32" s="95" t="s">
        <v>327</v>
      </c>
      <c r="B32" s="111" t="s">
        <v>203</v>
      </c>
      <c r="C32" s="193">
        <v>124</v>
      </c>
      <c r="D32" s="175">
        <v>320</v>
      </c>
      <c r="E32" s="193">
        <v>325</v>
      </c>
      <c r="F32" s="258">
        <v>500</v>
      </c>
    </row>
    <row r="33" spans="1:6" ht="15" x14ac:dyDescent="0.25">
      <c r="A33" s="95" t="s">
        <v>354</v>
      </c>
      <c r="B33" s="111" t="s">
        <v>355</v>
      </c>
      <c r="C33" s="193">
        <v>0</v>
      </c>
      <c r="D33" s="193">
        <v>0</v>
      </c>
      <c r="E33" s="193">
        <v>0</v>
      </c>
      <c r="F33" s="258">
        <v>0</v>
      </c>
    </row>
    <row r="34" spans="1:6" ht="15" x14ac:dyDescent="0.25">
      <c r="A34" s="95"/>
      <c r="B34" s="111"/>
      <c r="C34" s="195">
        <v>152334</v>
      </c>
      <c r="D34" s="193"/>
      <c r="E34" s="195">
        <f>SUM(E19:E33)</f>
        <v>112625</v>
      </c>
      <c r="F34" s="274">
        <f>SUM(F19:F33)</f>
        <v>114120</v>
      </c>
    </row>
    <row r="35" spans="1:6" ht="15" x14ac:dyDescent="0.25">
      <c r="A35" s="95"/>
      <c r="B35" s="111"/>
      <c r="C35" s="193"/>
      <c r="D35" s="193"/>
      <c r="E35" s="193"/>
      <c r="F35" s="258"/>
    </row>
    <row r="36" spans="1:6" ht="15" x14ac:dyDescent="0.25">
      <c r="A36" s="95" t="s">
        <v>356</v>
      </c>
      <c r="B36" s="111" t="s">
        <v>454</v>
      </c>
      <c r="C36" s="183">
        <v>0</v>
      </c>
      <c r="D36" s="193"/>
      <c r="E36" s="193">
        <v>0</v>
      </c>
      <c r="F36" s="258">
        <v>0</v>
      </c>
    </row>
    <row r="37" spans="1:6" ht="15" x14ac:dyDescent="0.25">
      <c r="A37" s="95"/>
      <c r="B37" s="111"/>
      <c r="C37" s="195">
        <v>0</v>
      </c>
      <c r="D37" s="193"/>
      <c r="E37" s="193">
        <v>0</v>
      </c>
      <c r="F37" s="258">
        <v>0</v>
      </c>
    </row>
    <row r="38" spans="1:6" ht="15" x14ac:dyDescent="0.25">
      <c r="A38" s="95"/>
      <c r="B38" s="111"/>
      <c r="C38" s="183"/>
      <c r="D38" s="193"/>
      <c r="E38" s="193"/>
      <c r="F38" s="258"/>
    </row>
    <row r="39" spans="1:6" ht="15" x14ac:dyDescent="0.25">
      <c r="A39" s="116" t="s">
        <v>209</v>
      </c>
      <c r="B39" s="117" t="s">
        <v>40</v>
      </c>
      <c r="C39" s="177">
        <v>3119</v>
      </c>
      <c r="D39" s="177">
        <v>3150</v>
      </c>
      <c r="E39" s="193">
        <v>5000</v>
      </c>
      <c r="F39" s="258">
        <v>5000</v>
      </c>
    </row>
    <row r="40" spans="1:6" ht="15" x14ac:dyDescent="0.25">
      <c r="A40" s="116" t="s">
        <v>208</v>
      </c>
      <c r="B40" s="118" t="s">
        <v>163</v>
      </c>
      <c r="C40" s="177">
        <v>3328</v>
      </c>
      <c r="D40" s="193">
        <v>16</v>
      </c>
      <c r="E40" s="193">
        <v>3000</v>
      </c>
      <c r="F40" s="258">
        <v>3000</v>
      </c>
    </row>
    <row r="41" spans="1:6" ht="15" x14ac:dyDescent="0.25">
      <c r="A41" s="116"/>
      <c r="B41" s="118"/>
      <c r="C41" s="198">
        <v>6448</v>
      </c>
      <c r="D41" s="177"/>
      <c r="E41" s="195">
        <f>SUM(E39:E40)</f>
        <v>8000</v>
      </c>
      <c r="F41" s="274">
        <f>SUM(F39:F40)</f>
        <v>8000</v>
      </c>
    </row>
    <row r="42" spans="1:6" ht="15" x14ac:dyDescent="0.25">
      <c r="A42" s="116"/>
      <c r="B42" s="118"/>
      <c r="C42" s="177"/>
      <c r="D42" s="177"/>
      <c r="E42" s="193"/>
      <c r="F42" s="258"/>
    </row>
    <row r="43" spans="1:6" ht="15" x14ac:dyDescent="0.25">
      <c r="A43" s="116" t="s">
        <v>210</v>
      </c>
      <c r="B43" s="118" t="s">
        <v>164</v>
      </c>
      <c r="C43" s="177">
        <v>2825</v>
      </c>
      <c r="D43" s="177">
        <v>3155</v>
      </c>
      <c r="E43" s="193">
        <v>2000</v>
      </c>
      <c r="F43" s="258">
        <v>2500</v>
      </c>
    </row>
    <row r="44" spans="1:6" ht="15" x14ac:dyDescent="0.25">
      <c r="A44" s="116"/>
      <c r="B44" s="118"/>
      <c r="C44" s="198">
        <f>SUM(C43)</f>
        <v>2825</v>
      </c>
      <c r="D44" s="177"/>
      <c r="E44" s="195">
        <f>SUM(E43)</f>
        <v>2000</v>
      </c>
      <c r="F44" s="274">
        <f>SUM(F43)</f>
        <v>2500</v>
      </c>
    </row>
    <row r="45" spans="1:6" ht="15" x14ac:dyDescent="0.25">
      <c r="A45" s="116"/>
      <c r="B45" s="118"/>
      <c r="C45" s="177"/>
      <c r="D45" s="177"/>
      <c r="E45" s="193"/>
      <c r="F45" s="258"/>
    </row>
    <row r="46" spans="1:6" ht="15" x14ac:dyDescent="0.25">
      <c r="A46" s="119" t="s">
        <v>211</v>
      </c>
      <c r="B46" s="117" t="s">
        <v>165</v>
      </c>
      <c r="C46" s="177">
        <v>1377</v>
      </c>
      <c r="D46" s="177">
        <v>3930</v>
      </c>
      <c r="E46" s="193">
        <v>8000</v>
      </c>
      <c r="F46" s="258">
        <v>9000</v>
      </c>
    </row>
    <row r="47" spans="1:6" ht="15" x14ac:dyDescent="0.25">
      <c r="A47" s="119" t="s">
        <v>212</v>
      </c>
      <c r="B47" s="115" t="s">
        <v>174</v>
      </c>
      <c r="C47" s="177">
        <v>8811</v>
      </c>
      <c r="D47" s="174">
        <v>6050</v>
      </c>
      <c r="E47" s="193">
        <v>8800</v>
      </c>
      <c r="F47" s="258">
        <v>9100</v>
      </c>
    </row>
    <row r="48" spans="1:6" ht="15" x14ac:dyDescent="0.25">
      <c r="A48" s="119" t="s">
        <v>213</v>
      </c>
      <c r="B48" s="117" t="s">
        <v>45</v>
      </c>
      <c r="C48" s="177">
        <v>26134</v>
      </c>
      <c r="D48" s="174">
        <v>32280</v>
      </c>
      <c r="E48" s="193">
        <v>45000</v>
      </c>
      <c r="F48" s="258">
        <v>30000</v>
      </c>
    </row>
    <row r="49" spans="1:6" ht="15" x14ac:dyDescent="0.25">
      <c r="A49" s="119" t="s">
        <v>214</v>
      </c>
      <c r="B49" s="115" t="s">
        <v>173</v>
      </c>
      <c r="C49" s="177">
        <v>13667</v>
      </c>
      <c r="D49" s="177">
        <v>6690</v>
      </c>
      <c r="E49" s="193">
        <v>8000</v>
      </c>
      <c r="F49" s="258">
        <v>12000</v>
      </c>
    </row>
    <row r="50" spans="1:6" ht="15" x14ac:dyDescent="0.25">
      <c r="A50" s="119" t="s">
        <v>215</v>
      </c>
      <c r="B50" s="117" t="s">
        <v>166</v>
      </c>
      <c r="C50" s="177">
        <v>0</v>
      </c>
      <c r="D50" s="177">
        <v>25560</v>
      </c>
      <c r="E50" s="194">
        <v>20000</v>
      </c>
      <c r="F50" s="258">
        <v>30000</v>
      </c>
    </row>
    <row r="51" spans="1:6" ht="15" x14ac:dyDescent="0.25">
      <c r="A51" s="119" t="s">
        <v>357</v>
      </c>
      <c r="B51" s="115" t="s">
        <v>42</v>
      </c>
      <c r="C51" s="177">
        <v>0</v>
      </c>
      <c r="D51" s="174">
        <v>0</v>
      </c>
      <c r="E51" s="193">
        <v>0</v>
      </c>
      <c r="F51" s="258">
        <v>0</v>
      </c>
    </row>
    <row r="52" spans="1:6" ht="15" x14ac:dyDescent="0.25">
      <c r="A52" s="119"/>
      <c r="B52" s="115"/>
      <c r="C52" s="198">
        <v>49990</v>
      </c>
      <c r="D52" s="174"/>
      <c r="E52" s="195">
        <f>SUM(E46:E51)</f>
        <v>89800</v>
      </c>
      <c r="F52" s="274">
        <f>SUM(F46:F51)</f>
        <v>90100</v>
      </c>
    </row>
    <row r="53" spans="1:6" ht="15" x14ac:dyDescent="0.25">
      <c r="A53" s="119"/>
      <c r="B53" s="115"/>
      <c r="C53" s="177"/>
      <c r="D53" s="174"/>
      <c r="E53" s="193"/>
      <c r="F53" s="258"/>
    </row>
    <row r="54" spans="1:6" ht="15" x14ac:dyDescent="0.25">
      <c r="A54" s="89" t="s">
        <v>216</v>
      </c>
      <c r="B54" s="111" t="s">
        <v>38</v>
      </c>
      <c r="C54" s="193">
        <v>2887</v>
      </c>
      <c r="D54" s="193">
        <v>3000</v>
      </c>
      <c r="E54" s="193">
        <v>3000</v>
      </c>
      <c r="F54" s="258">
        <v>3000</v>
      </c>
    </row>
    <row r="55" spans="1:6" ht="15" x14ac:dyDescent="0.25">
      <c r="A55" s="89" t="s">
        <v>217</v>
      </c>
      <c r="B55" s="111" t="s">
        <v>39</v>
      </c>
      <c r="C55" s="193">
        <v>1126</v>
      </c>
      <c r="D55" s="193">
        <v>2440</v>
      </c>
      <c r="E55" s="193">
        <v>3000</v>
      </c>
      <c r="F55" s="258">
        <v>4000</v>
      </c>
    </row>
    <row r="56" spans="1:6" ht="15" x14ac:dyDescent="0.25">
      <c r="A56" s="89" t="s">
        <v>218</v>
      </c>
      <c r="B56" s="111" t="s">
        <v>162</v>
      </c>
      <c r="C56" s="193">
        <v>8545</v>
      </c>
      <c r="D56" s="193">
        <v>5780</v>
      </c>
      <c r="E56" s="193">
        <v>5300</v>
      </c>
      <c r="F56" s="258">
        <v>5300</v>
      </c>
    </row>
    <row r="57" spans="1:6" ht="15" x14ac:dyDescent="0.25">
      <c r="A57" s="89" t="s">
        <v>219</v>
      </c>
      <c r="B57" s="111" t="s">
        <v>167</v>
      </c>
      <c r="C57" s="193">
        <v>4359</v>
      </c>
      <c r="D57" s="193">
        <v>945</v>
      </c>
      <c r="E57" s="193">
        <v>1700</v>
      </c>
      <c r="F57" s="258">
        <v>1700</v>
      </c>
    </row>
    <row r="58" spans="1:6" ht="15" x14ac:dyDescent="0.25">
      <c r="A58" s="89"/>
      <c r="B58" s="111"/>
      <c r="C58" s="195">
        <f>SUM(C54:C57)</f>
        <v>16917</v>
      </c>
      <c r="D58" s="193"/>
      <c r="E58" s="195">
        <f>SUM(E54:E57)</f>
        <v>13000</v>
      </c>
      <c r="F58" s="274">
        <f>SUM(F54:F57)</f>
        <v>14000</v>
      </c>
    </row>
    <row r="59" spans="1:6" ht="15" x14ac:dyDescent="0.25">
      <c r="A59" s="89"/>
      <c r="B59" s="111"/>
      <c r="C59" s="193"/>
      <c r="D59" s="193"/>
      <c r="E59" s="193"/>
      <c r="F59" s="258"/>
    </row>
    <row r="60" spans="1:6" ht="15" x14ac:dyDescent="0.25">
      <c r="A60" s="121" t="s">
        <v>220</v>
      </c>
      <c r="B60" s="122" t="s">
        <v>453</v>
      </c>
      <c r="C60" s="193">
        <v>96</v>
      </c>
      <c r="D60" s="193">
        <v>315</v>
      </c>
      <c r="E60" s="193">
        <v>500</v>
      </c>
      <c r="F60" s="258">
        <v>500</v>
      </c>
    </row>
    <row r="61" spans="1:6" ht="15" x14ac:dyDescent="0.25">
      <c r="A61" s="121" t="s">
        <v>221</v>
      </c>
      <c r="B61" s="123" t="s">
        <v>452</v>
      </c>
      <c r="C61" s="193">
        <v>660</v>
      </c>
      <c r="D61" s="193">
        <v>0</v>
      </c>
      <c r="E61" s="193">
        <v>100</v>
      </c>
      <c r="F61" s="258">
        <v>100</v>
      </c>
    </row>
    <row r="62" spans="1:6" ht="15" x14ac:dyDescent="0.25">
      <c r="A62" s="121" t="s">
        <v>222</v>
      </c>
      <c r="B62" s="124" t="s">
        <v>171</v>
      </c>
      <c r="C62" s="193">
        <v>208</v>
      </c>
      <c r="D62" s="193">
        <v>0</v>
      </c>
      <c r="E62" s="193">
        <v>400</v>
      </c>
      <c r="F62" s="258">
        <v>400</v>
      </c>
    </row>
    <row r="63" spans="1:6" ht="15" x14ac:dyDescent="0.25">
      <c r="A63" s="89"/>
      <c r="B63" s="111"/>
      <c r="C63" s="195">
        <f>SUM(C60:C62)</f>
        <v>964</v>
      </c>
      <c r="D63" s="193"/>
      <c r="E63" s="195">
        <f>SUM(E60:E62)</f>
        <v>1000</v>
      </c>
      <c r="F63" s="274">
        <f>SUM(F60:F62)</f>
        <v>1000</v>
      </c>
    </row>
    <row r="64" spans="1:6" ht="15" x14ac:dyDescent="0.25">
      <c r="A64" s="89"/>
      <c r="B64" s="111"/>
      <c r="C64" s="193"/>
      <c r="D64" s="193"/>
      <c r="E64" s="193"/>
      <c r="F64" s="258"/>
    </row>
    <row r="65" spans="1:6" ht="15" x14ac:dyDescent="0.25">
      <c r="A65" s="119" t="s">
        <v>223</v>
      </c>
      <c r="B65" s="115" t="s">
        <v>468</v>
      </c>
      <c r="C65" s="177">
        <v>10225</v>
      </c>
      <c r="D65" s="177">
        <v>10761</v>
      </c>
      <c r="E65" s="193">
        <v>10725</v>
      </c>
      <c r="F65" s="258">
        <v>11260</v>
      </c>
    </row>
    <row r="66" spans="1:6" ht="15" x14ac:dyDescent="0.25">
      <c r="A66" s="119" t="s">
        <v>358</v>
      </c>
      <c r="B66" s="125" t="s">
        <v>362</v>
      </c>
      <c r="C66" s="177">
        <v>0</v>
      </c>
      <c r="D66" s="177">
        <v>0</v>
      </c>
      <c r="E66" s="193">
        <v>0</v>
      </c>
      <c r="F66" s="258">
        <v>0</v>
      </c>
    </row>
    <row r="67" spans="1:6" ht="15" x14ac:dyDescent="0.25">
      <c r="A67" s="119" t="s">
        <v>359</v>
      </c>
      <c r="B67" s="125" t="s">
        <v>360</v>
      </c>
      <c r="C67" s="177">
        <v>1039</v>
      </c>
      <c r="D67" s="177">
        <v>0</v>
      </c>
      <c r="E67" s="193">
        <v>0</v>
      </c>
      <c r="F67" s="258">
        <v>0</v>
      </c>
    </row>
    <row r="68" spans="1:6" ht="15" x14ac:dyDescent="0.25">
      <c r="A68" s="119" t="s">
        <v>363</v>
      </c>
      <c r="B68" s="125" t="s">
        <v>361</v>
      </c>
      <c r="C68" s="177">
        <v>0</v>
      </c>
      <c r="D68" s="177">
        <v>0</v>
      </c>
      <c r="E68" s="193">
        <v>0</v>
      </c>
      <c r="F68" s="258">
        <v>0</v>
      </c>
    </row>
    <row r="69" spans="1:6" ht="15" x14ac:dyDescent="0.25">
      <c r="A69" s="119" t="s">
        <v>224</v>
      </c>
      <c r="B69" s="111" t="s">
        <v>172</v>
      </c>
      <c r="C69" s="193">
        <v>7295</v>
      </c>
      <c r="D69" s="193">
        <v>7893</v>
      </c>
      <c r="E69" s="193">
        <v>7900</v>
      </c>
      <c r="F69" s="258">
        <v>8300</v>
      </c>
    </row>
    <row r="70" spans="1:6" ht="15" x14ac:dyDescent="0.25">
      <c r="A70" s="119"/>
      <c r="B70" s="111"/>
      <c r="C70" s="195">
        <f>SUM(C65:C69)</f>
        <v>18559</v>
      </c>
      <c r="D70" s="193"/>
      <c r="E70" s="195">
        <f>SUM(E65:E69)</f>
        <v>18625</v>
      </c>
      <c r="F70" s="274">
        <f>SUM(F65:F69)</f>
        <v>19560</v>
      </c>
    </row>
    <row r="71" spans="1:6" ht="15" x14ac:dyDescent="0.25">
      <c r="A71" s="119"/>
      <c r="B71" s="111"/>
      <c r="C71" s="193"/>
      <c r="D71" s="193"/>
      <c r="E71" s="193"/>
      <c r="F71" s="258"/>
    </row>
    <row r="72" spans="1:6" ht="14.1" customHeight="1" x14ac:dyDescent="0.25">
      <c r="A72" s="119" t="s">
        <v>225</v>
      </c>
      <c r="B72" s="115" t="s">
        <v>43</v>
      </c>
      <c r="C72" s="177">
        <v>83</v>
      </c>
      <c r="D72" s="177">
        <v>3445</v>
      </c>
      <c r="E72" s="193">
        <v>2500</v>
      </c>
      <c r="F72" s="258">
        <v>2500</v>
      </c>
    </row>
    <row r="73" spans="1:6" ht="14.1" customHeight="1" x14ac:dyDescent="0.25">
      <c r="A73" s="119" t="s">
        <v>364</v>
      </c>
      <c r="B73" s="115" t="s">
        <v>367</v>
      </c>
      <c r="C73" s="177">
        <v>0</v>
      </c>
      <c r="D73" s="177">
        <v>2635</v>
      </c>
      <c r="E73" s="193">
        <v>0</v>
      </c>
      <c r="F73" s="258">
        <v>0</v>
      </c>
    </row>
    <row r="74" spans="1:6" ht="14.1" customHeight="1" x14ac:dyDescent="0.25">
      <c r="A74" s="119" t="s">
        <v>365</v>
      </c>
      <c r="B74" s="115" t="s">
        <v>368</v>
      </c>
      <c r="C74" s="177">
        <v>0</v>
      </c>
      <c r="D74" s="177"/>
      <c r="E74" s="193">
        <v>0</v>
      </c>
      <c r="F74" s="258">
        <v>0</v>
      </c>
    </row>
    <row r="75" spans="1:6" ht="14.1" customHeight="1" x14ac:dyDescent="0.25">
      <c r="A75" s="119" t="s">
        <v>366</v>
      </c>
      <c r="B75" s="115" t="s">
        <v>369</v>
      </c>
      <c r="C75" s="177">
        <v>0</v>
      </c>
      <c r="D75" s="177">
        <v>0</v>
      </c>
      <c r="E75" s="193">
        <v>0</v>
      </c>
      <c r="F75" s="258">
        <v>0</v>
      </c>
    </row>
    <row r="76" spans="1:6" ht="14.1" customHeight="1" x14ac:dyDescent="0.25">
      <c r="A76" s="119" t="s">
        <v>226</v>
      </c>
      <c r="B76" s="115" t="s">
        <v>44</v>
      </c>
      <c r="C76" s="177">
        <v>4721</v>
      </c>
      <c r="D76" s="177">
        <v>1969</v>
      </c>
      <c r="E76" s="193">
        <v>8000</v>
      </c>
      <c r="F76" s="258">
        <v>8000</v>
      </c>
    </row>
    <row r="77" spans="1:6" ht="15" x14ac:dyDescent="0.25">
      <c r="A77" s="121" t="s">
        <v>370</v>
      </c>
      <c r="B77" s="115" t="s">
        <v>371</v>
      </c>
      <c r="C77" s="193">
        <v>372</v>
      </c>
      <c r="D77" s="193">
        <v>51</v>
      </c>
      <c r="E77" s="193">
        <v>450</v>
      </c>
      <c r="F77" s="258">
        <v>100</v>
      </c>
    </row>
    <row r="78" spans="1:6" ht="15" x14ac:dyDescent="0.25">
      <c r="A78" s="121" t="s">
        <v>372</v>
      </c>
      <c r="B78" s="115" t="s">
        <v>373</v>
      </c>
      <c r="C78" s="193"/>
      <c r="D78" s="193">
        <v>0</v>
      </c>
      <c r="E78" s="193">
        <v>0</v>
      </c>
      <c r="F78" s="258">
        <v>0</v>
      </c>
    </row>
    <row r="79" spans="1:6" ht="15" x14ac:dyDescent="0.25">
      <c r="A79" s="121"/>
      <c r="B79" s="115"/>
      <c r="C79" s="195">
        <f>SUM(C72:C78)</f>
        <v>5176</v>
      </c>
      <c r="D79" s="193"/>
      <c r="E79" s="195">
        <f>SUM(E72:E78)</f>
        <v>10950</v>
      </c>
      <c r="F79" s="274">
        <f>SUM(F72:F78)</f>
        <v>10600</v>
      </c>
    </row>
    <row r="80" spans="1:6" ht="15" x14ac:dyDescent="0.25">
      <c r="A80" s="121"/>
      <c r="B80" s="115"/>
      <c r="C80" s="193"/>
      <c r="D80" s="193"/>
      <c r="E80" s="193"/>
      <c r="F80" s="258"/>
    </row>
    <row r="81" spans="1:236" ht="15" x14ac:dyDescent="0.25">
      <c r="A81" s="95" t="s">
        <v>282</v>
      </c>
      <c r="B81" s="111" t="s">
        <v>128</v>
      </c>
      <c r="C81" s="193">
        <v>236420</v>
      </c>
      <c r="D81" s="196">
        <v>210625</v>
      </c>
      <c r="E81" s="193">
        <v>281000</v>
      </c>
      <c r="F81" s="258">
        <v>260000</v>
      </c>
    </row>
    <row r="82" spans="1:236" ht="15" x14ac:dyDescent="0.25">
      <c r="A82" s="95" t="s">
        <v>374</v>
      </c>
      <c r="B82" s="107" t="s">
        <v>584</v>
      </c>
      <c r="C82" s="193">
        <v>0</v>
      </c>
      <c r="D82" s="196">
        <v>0</v>
      </c>
      <c r="E82" s="193">
        <v>0</v>
      </c>
      <c r="F82" s="258">
        <v>57500</v>
      </c>
    </row>
    <row r="83" spans="1:236" ht="15" x14ac:dyDescent="0.25">
      <c r="A83" s="95" t="s">
        <v>376</v>
      </c>
      <c r="B83" s="111" t="s">
        <v>377</v>
      </c>
      <c r="C83" s="193">
        <v>0</v>
      </c>
      <c r="D83" s="196">
        <v>0</v>
      </c>
      <c r="E83" s="193">
        <v>0</v>
      </c>
      <c r="F83" s="258">
        <v>0</v>
      </c>
    </row>
    <row r="84" spans="1:236" s="84" customFormat="1" ht="15" customHeight="1" x14ac:dyDescent="0.2">
      <c r="A84" s="126" t="s">
        <v>283</v>
      </c>
      <c r="B84" s="115" t="s">
        <v>127</v>
      </c>
      <c r="C84" s="177">
        <v>409709</v>
      </c>
      <c r="D84" s="174">
        <v>319440</v>
      </c>
      <c r="E84" s="177">
        <v>408600</v>
      </c>
      <c r="F84" s="275">
        <v>464000</v>
      </c>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c r="EO84" s="83"/>
      <c r="EP84" s="83"/>
      <c r="EQ84" s="83"/>
      <c r="ER84" s="83"/>
      <c r="ES84" s="83"/>
      <c r="ET84" s="83"/>
      <c r="EU84" s="83"/>
      <c r="EV84" s="83"/>
      <c r="EW84" s="83"/>
      <c r="EX84" s="83"/>
      <c r="EY84" s="83"/>
      <c r="EZ84" s="83"/>
      <c r="FA84" s="83"/>
      <c r="FB84" s="83"/>
      <c r="FC84" s="83"/>
      <c r="FD84" s="83"/>
      <c r="FE84" s="83"/>
      <c r="FF84" s="83"/>
      <c r="FG84" s="83"/>
      <c r="FH84" s="83"/>
      <c r="FI84" s="83"/>
      <c r="FJ84" s="83"/>
      <c r="FK84" s="83"/>
      <c r="FL84" s="83"/>
      <c r="FM84" s="83"/>
      <c r="FN84" s="83"/>
      <c r="FO84" s="83"/>
      <c r="FP84" s="83"/>
      <c r="FQ84" s="83"/>
      <c r="FR84" s="83"/>
      <c r="FS84" s="83"/>
      <c r="FT84" s="83"/>
      <c r="FU84" s="83"/>
      <c r="FV84" s="83"/>
      <c r="FW84" s="83"/>
      <c r="FX84" s="83"/>
      <c r="FY84" s="83"/>
      <c r="FZ84" s="83"/>
      <c r="GA84" s="83"/>
      <c r="GB84" s="83"/>
      <c r="GC84" s="83"/>
      <c r="GD84" s="83"/>
      <c r="GE84" s="83"/>
      <c r="GF84" s="83"/>
      <c r="GG84" s="83"/>
      <c r="GH84" s="83"/>
      <c r="GI84" s="83"/>
      <c r="GJ84" s="83"/>
      <c r="GK84" s="83"/>
      <c r="GL84" s="83"/>
      <c r="GM84" s="83"/>
      <c r="GN84" s="83"/>
      <c r="GO84" s="83"/>
      <c r="GP84" s="83"/>
      <c r="GQ84" s="83"/>
      <c r="GR84" s="83"/>
      <c r="GS84" s="83"/>
      <c r="GT84" s="83"/>
      <c r="GU84" s="83"/>
      <c r="GV84" s="83"/>
      <c r="GW84" s="83"/>
      <c r="GX84" s="83"/>
      <c r="GY84" s="83"/>
      <c r="GZ84" s="83"/>
      <c r="HA84" s="83"/>
      <c r="HB84" s="83"/>
      <c r="HC84" s="83"/>
      <c r="HD84" s="83"/>
      <c r="HE84" s="83"/>
      <c r="HF84" s="83"/>
      <c r="HG84" s="83"/>
      <c r="HH84" s="83"/>
      <c r="HI84" s="83"/>
      <c r="HJ84" s="83"/>
      <c r="HK84" s="83"/>
      <c r="HL84" s="83"/>
      <c r="HM84" s="83"/>
      <c r="HN84" s="83"/>
      <c r="HO84" s="83"/>
      <c r="HP84" s="83"/>
      <c r="HQ84" s="83"/>
      <c r="HR84" s="83"/>
      <c r="HS84" s="83"/>
      <c r="HT84" s="83"/>
      <c r="HU84" s="83"/>
      <c r="HV84" s="83"/>
      <c r="HW84" s="83"/>
      <c r="HX84" s="83"/>
      <c r="HY84" s="83"/>
      <c r="HZ84" s="83"/>
      <c r="IA84" s="83"/>
      <c r="IB84" s="83"/>
    </row>
    <row r="85" spans="1:236" s="84" customFormat="1" ht="15" customHeight="1" x14ac:dyDescent="0.2">
      <c r="A85" s="126" t="s">
        <v>378</v>
      </c>
      <c r="B85" s="115" t="s">
        <v>437</v>
      </c>
      <c r="C85" s="177">
        <v>0</v>
      </c>
      <c r="D85" s="174">
        <v>0</v>
      </c>
      <c r="E85" s="177">
        <v>0</v>
      </c>
      <c r="F85" s="275">
        <v>0</v>
      </c>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c r="FS85" s="83"/>
      <c r="FT85" s="83"/>
      <c r="FU85" s="83"/>
      <c r="FV85" s="83"/>
      <c r="FW85" s="83"/>
      <c r="FX85" s="83"/>
      <c r="FY85" s="83"/>
      <c r="FZ85" s="83"/>
      <c r="GA85" s="83"/>
      <c r="GB85" s="83"/>
      <c r="GC85" s="83"/>
      <c r="GD85" s="83"/>
      <c r="GE85" s="83"/>
      <c r="GF85" s="83"/>
      <c r="GG85" s="83"/>
      <c r="GH85" s="83"/>
      <c r="GI85" s="83"/>
      <c r="GJ85" s="83"/>
      <c r="GK85" s="83"/>
      <c r="GL85" s="83"/>
      <c r="GM85" s="83"/>
      <c r="GN85" s="83"/>
      <c r="GO85" s="83"/>
      <c r="GP85" s="83"/>
      <c r="GQ85" s="83"/>
      <c r="GR85" s="83"/>
      <c r="GS85" s="83"/>
      <c r="GT85" s="83"/>
      <c r="GU85" s="83"/>
      <c r="GV85" s="83"/>
      <c r="GW85" s="83"/>
      <c r="GX85" s="83"/>
      <c r="GY85" s="83"/>
      <c r="GZ85" s="83"/>
      <c r="HA85" s="83"/>
      <c r="HB85" s="83"/>
      <c r="HC85" s="83"/>
      <c r="HD85" s="83"/>
      <c r="HE85" s="83"/>
      <c r="HF85" s="83"/>
      <c r="HG85" s="83"/>
      <c r="HH85" s="83"/>
      <c r="HI85" s="83"/>
      <c r="HJ85" s="83"/>
      <c r="HK85" s="83"/>
      <c r="HL85" s="83"/>
      <c r="HM85" s="83"/>
      <c r="HN85" s="83"/>
      <c r="HO85" s="83"/>
      <c r="HP85" s="83"/>
      <c r="HQ85" s="83"/>
      <c r="HR85" s="83"/>
      <c r="HS85" s="83"/>
      <c r="HT85" s="83"/>
      <c r="HU85" s="83"/>
      <c r="HV85" s="83"/>
      <c r="HW85" s="83"/>
      <c r="HX85" s="83"/>
      <c r="HY85" s="83"/>
      <c r="HZ85" s="83"/>
      <c r="IA85" s="83"/>
      <c r="IB85" s="83"/>
    </row>
    <row r="86" spans="1:236" ht="15" x14ac:dyDescent="0.25">
      <c r="A86" s="95" t="s">
        <v>284</v>
      </c>
      <c r="B86" s="111" t="s">
        <v>129</v>
      </c>
      <c r="C86" s="193">
        <v>82140</v>
      </c>
      <c r="D86" s="196">
        <v>60810</v>
      </c>
      <c r="E86" s="193">
        <v>70000</v>
      </c>
      <c r="F86" s="258">
        <v>70000</v>
      </c>
    </row>
    <row r="87" spans="1:236" ht="14.1" customHeight="1" x14ac:dyDescent="0.25">
      <c r="A87" s="127" t="s">
        <v>328</v>
      </c>
      <c r="B87" s="111" t="s">
        <v>204</v>
      </c>
      <c r="C87" s="193">
        <v>2330</v>
      </c>
      <c r="D87" s="196">
        <v>1295</v>
      </c>
      <c r="E87" s="193">
        <v>2100</v>
      </c>
      <c r="F87" s="258">
        <v>2100</v>
      </c>
    </row>
    <row r="88" spans="1:236" ht="15" x14ac:dyDescent="0.25">
      <c r="A88" s="127" t="s">
        <v>285</v>
      </c>
      <c r="B88" s="114" t="s">
        <v>455</v>
      </c>
      <c r="C88" s="193">
        <v>30777</v>
      </c>
      <c r="D88" s="193">
        <v>26020</v>
      </c>
      <c r="E88" s="193">
        <v>80000</v>
      </c>
      <c r="F88" s="258">
        <v>35000</v>
      </c>
    </row>
    <row r="89" spans="1:236" ht="15" x14ac:dyDescent="0.25">
      <c r="A89" s="95"/>
      <c r="B89" s="111"/>
      <c r="C89" s="195">
        <v>761378</v>
      </c>
      <c r="D89" s="193"/>
      <c r="E89" s="195">
        <f>SUM(E81:E88)</f>
        <v>841700</v>
      </c>
      <c r="F89" s="274">
        <f>SUM(F81:F88)</f>
        <v>888600</v>
      </c>
    </row>
    <row r="90" spans="1:236" ht="15" x14ac:dyDescent="0.25">
      <c r="A90" s="95"/>
      <c r="B90" s="111"/>
      <c r="C90" s="193"/>
      <c r="D90" s="193"/>
      <c r="E90" s="193"/>
      <c r="F90" s="258"/>
    </row>
    <row r="91" spans="1:236" ht="15" x14ac:dyDescent="0.25">
      <c r="A91" s="95" t="s">
        <v>286</v>
      </c>
      <c r="B91" s="111" t="s">
        <v>136</v>
      </c>
      <c r="C91" s="193">
        <v>57966</v>
      </c>
      <c r="D91" s="193">
        <v>47120</v>
      </c>
      <c r="E91" s="193">
        <v>65700</v>
      </c>
      <c r="F91" s="258">
        <f>SUM(F89*0.08)</f>
        <v>71088</v>
      </c>
    </row>
    <row r="92" spans="1:236" ht="15" x14ac:dyDescent="0.25">
      <c r="A92" s="95" t="s">
        <v>287</v>
      </c>
      <c r="B92" s="111" t="s">
        <v>139</v>
      </c>
      <c r="C92" s="193">
        <v>30477</v>
      </c>
      <c r="D92" s="193">
        <v>22915</v>
      </c>
      <c r="E92" s="193">
        <v>34000</v>
      </c>
      <c r="F92" s="258">
        <f>SUM(F89*0.04)</f>
        <v>35544</v>
      </c>
    </row>
    <row r="93" spans="1:236" ht="15" x14ac:dyDescent="0.25">
      <c r="A93" s="95" t="s">
        <v>288</v>
      </c>
      <c r="B93" s="111" t="s">
        <v>151</v>
      </c>
      <c r="C93" s="193">
        <v>33598</v>
      </c>
      <c r="D93" s="196">
        <v>28290</v>
      </c>
      <c r="E93" s="193">
        <v>38000</v>
      </c>
      <c r="F93" s="258">
        <f>SUM(F89*0.045)</f>
        <v>39987</v>
      </c>
    </row>
    <row r="94" spans="1:236" ht="15" x14ac:dyDescent="0.25">
      <c r="A94" s="95" t="s">
        <v>289</v>
      </c>
      <c r="B94" s="111" t="s">
        <v>153</v>
      </c>
      <c r="C94" s="193">
        <v>124401</v>
      </c>
      <c r="D94" s="193">
        <v>91970</v>
      </c>
      <c r="E94" s="193">
        <v>123500</v>
      </c>
      <c r="F94" s="258">
        <f>SUM(E94*1.07)</f>
        <v>132145</v>
      </c>
    </row>
    <row r="95" spans="1:236" ht="15" x14ac:dyDescent="0.25">
      <c r="A95" s="95" t="s">
        <v>290</v>
      </c>
      <c r="B95" s="111" t="s">
        <v>152</v>
      </c>
      <c r="C95" s="193">
        <v>9527</v>
      </c>
      <c r="D95" s="196">
        <v>7215</v>
      </c>
      <c r="E95" s="193">
        <v>10500</v>
      </c>
      <c r="F95" s="258">
        <v>12000</v>
      </c>
    </row>
    <row r="96" spans="1:236" ht="15" x14ac:dyDescent="0.25">
      <c r="A96" s="95" t="s">
        <v>291</v>
      </c>
      <c r="B96" s="111" t="s">
        <v>193</v>
      </c>
      <c r="C96" s="72">
        <v>0</v>
      </c>
      <c r="D96" s="193">
        <v>0</v>
      </c>
      <c r="E96" s="193">
        <v>0</v>
      </c>
      <c r="F96" s="258">
        <f t="shared" ref="F96:F104" si="0">E96*1.015</f>
        <v>0</v>
      </c>
    </row>
    <row r="97" spans="1:236" ht="15" x14ac:dyDescent="0.25">
      <c r="A97" s="95" t="s">
        <v>292</v>
      </c>
      <c r="B97" s="111" t="s">
        <v>154</v>
      </c>
      <c r="C97" s="193">
        <v>13372</v>
      </c>
      <c r="D97" s="196">
        <v>10490</v>
      </c>
      <c r="E97" s="193">
        <v>14500</v>
      </c>
      <c r="F97" s="258">
        <f>SUM(E97*1.1)</f>
        <v>15950.000000000002</v>
      </c>
    </row>
    <row r="98" spans="1:236" ht="15" x14ac:dyDescent="0.25">
      <c r="A98" s="95" t="s">
        <v>293</v>
      </c>
      <c r="B98" s="111" t="s">
        <v>141</v>
      </c>
      <c r="C98" s="193">
        <v>1128</v>
      </c>
      <c r="D98" s="193">
        <v>915</v>
      </c>
      <c r="E98" s="193">
        <v>1200</v>
      </c>
      <c r="F98" s="258">
        <f>SUM(E98*1.1)</f>
        <v>1320</v>
      </c>
    </row>
    <row r="99" spans="1:236" s="84" customFormat="1" ht="15" x14ac:dyDescent="0.25">
      <c r="A99" s="95" t="s">
        <v>294</v>
      </c>
      <c r="B99" s="115" t="s">
        <v>155</v>
      </c>
      <c r="C99" s="177">
        <v>0</v>
      </c>
      <c r="D99" s="177">
        <v>0</v>
      </c>
      <c r="E99" s="177">
        <v>0</v>
      </c>
      <c r="F99" s="258">
        <f t="shared" si="0"/>
        <v>0</v>
      </c>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c r="EN99" s="83"/>
      <c r="EO99" s="83"/>
      <c r="EP99" s="83"/>
      <c r="EQ99" s="83"/>
      <c r="ER99" s="83"/>
      <c r="ES99" s="83"/>
      <c r="ET99" s="83"/>
      <c r="EU99" s="83"/>
      <c r="EV99" s="83"/>
      <c r="EW99" s="83"/>
      <c r="EX99" s="83"/>
      <c r="EY99" s="83"/>
      <c r="EZ99" s="83"/>
      <c r="FA99" s="83"/>
      <c r="FB99" s="83"/>
      <c r="FC99" s="83"/>
      <c r="FD99" s="83"/>
      <c r="FE99" s="83"/>
      <c r="FF99" s="83"/>
      <c r="FG99" s="83"/>
      <c r="FH99" s="83"/>
      <c r="FI99" s="83"/>
      <c r="FJ99" s="83"/>
      <c r="FK99" s="83"/>
      <c r="FL99" s="83"/>
      <c r="FM99" s="83"/>
      <c r="FN99" s="83"/>
      <c r="FO99" s="83"/>
      <c r="FP99" s="83"/>
      <c r="FQ99" s="83"/>
      <c r="FR99" s="83"/>
      <c r="FS99" s="83"/>
      <c r="FT99" s="83"/>
      <c r="FU99" s="83"/>
      <c r="FV99" s="83"/>
      <c r="FW99" s="83"/>
      <c r="FX99" s="83"/>
      <c r="FY99" s="83"/>
      <c r="FZ99" s="83"/>
      <c r="GA99" s="83"/>
      <c r="GB99" s="83"/>
      <c r="GC99" s="83"/>
      <c r="GD99" s="83"/>
      <c r="GE99" s="83"/>
      <c r="GF99" s="83"/>
      <c r="GG99" s="83"/>
      <c r="GH99" s="83"/>
      <c r="GI99" s="83"/>
      <c r="GJ99" s="83"/>
      <c r="GK99" s="83"/>
      <c r="GL99" s="83"/>
      <c r="GM99" s="83"/>
      <c r="GN99" s="83"/>
      <c r="GO99" s="83"/>
      <c r="GP99" s="83"/>
      <c r="GQ99" s="83"/>
      <c r="GR99" s="83"/>
      <c r="GS99" s="83"/>
      <c r="GT99" s="83"/>
      <c r="GU99" s="83"/>
      <c r="GV99" s="83"/>
      <c r="GW99" s="83"/>
      <c r="GX99" s="83"/>
      <c r="GY99" s="83"/>
      <c r="GZ99" s="83"/>
      <c r="HA99" s="83"/>
      <c r="HB99" s="83"/>
      <c r="HC99" s="83"/>
      <c r="HD99" s="83"/>
      <c r="HE99" s="83"/>
      <c r="HF99" s="83"/>
      <c r="HG99" s="83"/>
      <c r="HH99" s="83"/>
      <c r="HI99" s="83"/>
      <c r="HJ99" s="83"/>
      <c r="HK99" s="83"/>
      <c r="HL99" s="83"/>
      <c r="HM99" s="83"/>
      <c r="HN99" s="83"/>
      <c r="HO99" s="83"/>
      <c r="HP99" s="83"/>
      <c r="HQ99" s="83"/>
      <c r="HR99" s="83"/>
      <c r="HS99" s="83"/>
      <c r="HT99" s="83"/>
      <c r="HU99" s="83"/>
      <c r="HV99" s="83"/>
      <c r="HW99" s="83"/>
      <c r="HX99" s="83"/>
      <c r="HY99" s="83"/>
      <c r="HZ99" s="83"/>
      <c r="IA99" s="83"/>
      <c r="IB99" s="83"/>
    </row>
    <row r="100" spans="1:236" ht="15" x14ac:dyDescent="0.25">
      <c r="A100" s="95" t="s">
        <v>295</v>
      </c>
      <c r="B100" s="111" t="s">
        <v>150</v>
      </c>
      <c r="C100" s="193">
        <v>15839</v>
      </c>
      <c r="D100" s="196">
        <v>8190</v>
      </c>
      <c r="E100" s="193">
        <v>22300</v>
      </c>
      <c r="F100" s="258">
        <v>24700</v>
      </c>
    </row>
    <row r="101" spans="1:236" ht="15" x14ac:dyDescent="0.25">
      <c r="A101" s="95" t="s">
        <v>379</v>
      </c>
      <c r="B101" s="111" t="s">
        <v>380</v>
      </c>
      <c r="C101" s="193">
        <v>0</v>
      </c>
      <c r="D101" s="196">
        <v>0</v>
      </c>
      <c r="E101" s="193">
        <v>0</v>
      </c>
      <c r="F101" s="258">
        <f t="shared" si="0"/>
        <v>0</v>
      </c>
    </row>
    <row r="102" spans="1:236" ht="15" x14ac:dyDescent="0.25">
      <c r="A102" s="95" t="s">
        <v>296</v>
      </c>
      <c r="B102" s="111" t="s">
        <v>456</v>
      </c>
      <c r="C102" s="193">
        <v>875.84</v>
      </c>
      <c r="D102" s="196">
        <v>1470</v>
      </c>
      <c r="E102" s="193">
        <v>1500</v>
      </c>
      <c r="F102" s="258">
        <v>1700</v>
      </c>
    </row>
    <row r="103" spans="1:236" ht="15" x14ac:dyDescent="0.25">
      <c r="A103" s="95" t="s">
        <v>297</v>
      </c>
      <c r="B103" s="111" t="s">
        <v>192</v>
      </c>
      <c r="C103" s="193">
        <v>947.48</v>
      </c>
      <c r="D103" s="196">
        <v>2225</v>
      </c>
      <c r="E103" s="193">
        <v>3700</v>
      </c>
      <c r="F103" s="258">
        <v>5000</v>
      </c>
    </row>
    <row r="104" spans="1:236" ht="15" x14ac:dyDescent="0.25">
      <c r="A104" s="95" t="s">
        <v>382</v>
      </c>
      <c r="B104" s="111" t="s">
        <v>381</v>
      </c>
      <c r="C104" s="193">
        <v>0</v>
      </c>
      <c r="D104" s="196">
        <v>0</v>
      </c>
      <c r="E104" s="193">
        <v>0</v>
      </c>
      <c r="F104" s="258">
        <f t="shared" si="0"/>
        <v>0</v>
      </c>
    </row>
    <row r="105" spans="1:236" ht="15" x14ac:dyDescent="0.25">
      <c r="A105" s="95"/>
      <c r="B105" s="111"/>
      <c r="C105" s="195">
        <v>288134</v>
      </c>
      <c r="D105" s="196"/>
      <c r="E105" s="195">
        <f>SUM(E91:E104)</f>
        <v>314900</v>
      </c>
      <c r="F105" s="274">
        <f>SUM(F91:F104)</f>
        <v>339434</v>
      </c>
    </row>
    <row r="106" spans="1:236" ht="15" x14ac:dyDescent="0.25">
      <c r="A106" s="95"/>
      <c r="B106" s="111"/>
      <c r="C106" s="193"/>
      <c r="D106" s="196"/>
      <c r="E106" s="193"/>
      <c r="F106" s="258"/>
    </row>
    <row r="107" spans="1:236" ht="15" x14ac:dyDescent="0.25">
      <c r="A107" s="95" t="s">
        <v>384</v>
      </c>
      <c r="B107" s="95" t="s">
        <v>383</v>
      </c>
      <c r="C107" s="193">
        <v>0</v>
      </c>
      <c r="D107" s="196">
        <v>0</v>
      </c>
      <c r="E107" s="193">
        <v>0</v>
      </c>
      <c r="F107" s="258">
        <v>0</v>
      </c>
    </row>
    <row r="108" spans="1:236" ht="15" x14ac:dyDescent="0.25">
      <c r="A108" s="95"/>
      <c r="B108" s="95"/>
      <c r="C108" s="195">
        <v>0</v>
      </c>
      <c r="D108" s="196">
        <v>0</v>
      </c>
      <c r="E108" s="193">
        <v>0</v>
      </c>
      <c r="F108" s="258">
        <v>0</v>
      </c>
    </row>
    <row r="109" spans="1:236" ht="15" x14ac:dyDescent="0.25">
      <c r="A109" s="95"/>
      <c r="B109" s="95"/>
      <c r="C109" s="193"/>
      <c r="D109" s="196"/>
      <c r="E109" s="193"/>
      <c r="F109" s="258"/>
    </row>
    <row r="110" spans="1:236" ht="15" x14ac:dyDescent="0.25">
      <c r="A110" s="121" t="s">
        <v>227</v>
      </c>
      <c r="B110" s="124" t="s">
        <v>181</v>
      </c>
      <c r="C110" s="193">
        <v>31231</v>
      </c>
      <c r="D110" s="196">
        <v>28200</v>
      </c>
      <c r="E110" s="193">
        <v>36000</v>
      </c>
      <c r="F110" s="258">
        <v>36000</v>
      </c>
    </row>
    <row r="111" spans="1:236" ht="15" x14ac:dyDescent="0.25">
      <c r="A111" s="121" t="s">
        <v>228</v>
      </c>
      <c r="B111" s="124" t="s">
        <v>182</v>
      </c>
      <c r="C111" s="193">
        <v>19250</v>
      </c>
      <c r="D111" s="193">
        <v>13970</v>
      </c>
      <c r="E111" s="193">
        <v>20000</v>
      </c>
      <c r="F111" s="258">
        <v>20000</v>
      </c>
    </row>
    <row r="112" spans="1:236" ht="15" x14ac:dyDescent="0.25">
      <c r="A112" s="125" t="s">
        <v>229</v>
      </c>
      <c r="B112" s="128" t="s">
        <v>163</v>
      </c>
      <c r="C112" s="177">
        <v>275</v>
      </c>
      <c r="D112" s="177">
        <v>1130</v>
      </c>
      <c r="E112" s="193">
        <v>1100</v>
      </c>
      <c r="F112" s="258">
        <v>1300</v>
      </c>
    </row>
    <row r="113" spans="1:6" ht="15" x14ac:dyDescent="0.25">
      <c r="A113" s="125"/>
      <c r="B113" s="128"/>
      <c r="C113" s="198">
        <v>50757</v>
      </c>
      <c r="D113" s="177"/>
      <c r="E113" s="195">
        <f>SUM(E110:E112)</f>
        <v>57100</v>
      </c>
      <c r="F113" s="274">
        <f>SUM(F110:F112)</f>
        <v>57300</v>
      </c>
    </row>
    <row r="114" spans="1:6" ht="15" x14ac:dyDescent="0.25">
      <c r="A114" s="125"/>
      <c r="B114" s="128"/>
      <c r="C114" s="177"/>
      <c r="D114" s="177"/>
      <c r="E114" s="193"/>
      <c r="F114" s="258"/>
    </row>
    <row r="115" spans="1:6" ht="15" x14ac:dyDescent="0.25">
      <c r="A115" s="110" t="s">
        <v>230</v>
      </c>
      <c r="B115" s="111" t="s">
        <v>196</v>
      </c>
      <c r="C115" s="193">
        <v>9469</v>
      </c>
      <c r="D115" s="196">
        <v>7760</v>
      </c>
      <c r="E115" s="193">
        <v>9000</v>
      </c>
      <c r="F115" s="258">
        <v>9000</v>
      </c>
    </row>
    <row r="116" spans="1:6" ht="15" x14ac:dyDescent="0.25">
      <c r="A116" s="110"/>
      <c r="B116" s="111"/>
      <c r="C116" s="195">
        <f>SUM(C115)</f>
        <v>9469</v>
      </c>
      <c r="D116" s="196"/>
      <c r="E116" s="195">
        <f>SUM(E115)</f>
        <v>9000</v>
      </c>
      <c r="F116" s="274">
        <f>SUM(F115)</f>
        <v>9000</v>
      </c>
    </row>
    <row r="117" spans="1:6" ht="15" x14ac:dyDescent="0.25">
      <c r="A117" s="110"/>
      <c r="B117" s="111"/>
      <c r="C117" s="193"/>
      <c r="D117" s="196"/>
      <c r="E117" s="193"/>
      <c r="F117" s="258"/>
    </row>
    <row r="118" spans="1:6" ht="15" x14ac:dyDescent="0.25">
      <c r="A118" s="116" t="s">
        <v>231</v>
      </c>
      <c r="B118" s="117" t="s">
        <v>180</v>
      </c>
      <c r="C118" s="177">
        <v>48353</v>
      </c>
      <c r="D118" s="177">
        <v>56890</v>
      </c>
      <c r="E118" s="193">
        <v>61000</v>
      </c>
      <c r="F118" s="258">
        <v>60000</v>
      </c>
    </row>
    <row r="119" spans="1:6" ht="15" x14ac:dyDescent="0.25">
      <c r="A119" s="116" t="s">
        <v>232</v>
      </c>
      <c r="B119" s="122" t="s">
        <v>176</v>
      </c>
      <c r="C119" s="193">
        <v>18283</v>
      </c>
      <c r="D119" s="196">
        <v>3430</v>
      </c>
      <c r="E119" s="193">
        <v>25000</v>
      </c>
      <c r="F119" s="258">
        <v>15000</v>
      </c>
    </row>
    <row r="120" spans="1:6" ht="15" x14ac:dyDescent="0.25">
      <c r="A120" s="116" t="s">
        <v>233</v>
      </c>
      <c r="B120" s="122" t="s">
        <v>199</v>
      </c>
      <c r="C120" s="193">
        <v>26119</v>
      </c>
      <c r="D120" s="196">
        <v>20665</v>
      </c>
      <c r="E120" s="193">
        <v>13000</v>
      </c>
      <c r="F120" s="258">
        <v>13000</v>
      </c>
    </row>
    <row r="121" spans="1:6" ht="15" x14ac:dyDescent="0.25">
      <c r="A121" s="116"/>
      <c r="B121" s="122"/>
      <c r="C121" s="195">
        <f>SUM(C118:C120)</f>
        <v>92755</v>
      </c>
      <c r="D121" s="196"/>
      <c r="E121" s="195">
        <f>SUM(E118:E120)</f>
        <v>99000</v>
      </c>
      <c r="F121" s="274">
        <f>SUM(F118:F120)</f>
        <v>88000</v>
      </c>
    </row>
    <row r="122" spans="1:6" ht="15" x14ac:dyDescent="0.25">
      <c r="A122" s="116"/>
      <c r="B122" s="122"/>
      <c r="C122" s="193"/>
      <c r="D122" s="196"/>
      <c r="E122" s="193"/>
      <c r="F122" s="258"/>
    </row>
    <row r="123" spans="1:6" ht="15" x14ac:dyDescent="0.25">
      <c r="A123" s="125" t="s">
        <v>234</v>
      </c>
      <c r="B123" s="115" t="s">
        <v>41</v>
      </c>
      <c r="C123" s="177">
        <v>39734</v>
      </c>
      <c r="D123" s="174">
        <v>0</v>
      </c>
      <c r="E123" s="193">
        <v>45000</v>
      </c>
      <c r="F123" s="258">
        <v>45000</v>
      </c>
    </row>
    <row r="124" spans="1:6" ht="15" x14ac:dyDescent="0.25">
      <c r="A124" s="125" t="s">
        <v>235</v>
      </c>
      <c r="B124" s="129" t="s">
        <v>197</v>
      </c>
      <c r="C124" s="177">
        <v>30000</v>
      </c>
      <c r="D124" s="174">
        <v>25000</v>
      </c>
      <c r="E124" s="193">
        <v>30000</v>
      </c>
      <c r="F124" s="258">
        <v>30000</v>
      </c>
    </row>
    <row r="125" spans="1:6" ht="15" x14ac:dyDescent="0.25">
      <c r="A125" s="125" t="s">
        <v>385</v>
      </c>
      <c r="B125" s="129" t="s">
        <v>386</v>
      </c>
      <c r="C125" s="177">
        <v>4452</v>
      </c>
      <c r="D125" s="174">
        <v>0</v>
      </c>
      <c r="E125" s="193">
        <v>4500</v>
      </c>
      <c r="F125" s="258">
        <v>4500</v>
      </c>
    </row>
    <row r="126" spans="1:6" ht="15" x14ac:dyDescent="0.25">
      <c r="A126" s="125" t="s">
        <v>236</v>
      </c>
      <c r="B126" s="117" t="s">
        <v>175</v>
      </c>
      <c r="C126" s="177">
        <v>60</v>
      </c>
      <c r="D126" s="174">
        <v>300</v>
      </c>
      <c r="E126" s="193">
        <v>1000</v>
      </c>
      <c r="F126" s="258">
        <v>500</v>
      </c>
    </row>
    <row r="127" spans="1:6" ht="15" x14ac:dyDescent="0.25">
      <c r="A127" s="125" t="s">
        <v>237</v>
      </c>
      <c r="B127" s="117" t="s">
        <v>179</v>
      </c>
      <c r="C127" s="177">
        <v>836</v>
      </c>
      <c r="D127" s="177">
        <v>690</v>
      </c>
      <c r="E127" s="193">
        <v>1000</v>
      </c>
      <c r="F127" s="258">
        <v>1000</v>
      </c>
    </row>
    <row r="128" spans="1:6" ht="15" x14ac:dyDescent="0.25">
      <c r="A128" s="125" t="s">
        <v>238</v>
      </c>
      <c r="B128" s="117" t="s">
        <v>178</v>
      </c>
      <c r="C128" s="177">
        <v>20009</v>
      </c>
      <c r="D128" s="174">
        <v>13580</v>
      </c>
      <c r="E128" s="193">
        <v>17000</v>
      </c>
      <c r="F128" s="258">
        <v>18000</v>
      </c>
    </row>
    <row r="129" spans="1:6" ht="15" x14ac:dyDescent="0.25">
      <c r="A129" s="125" t="s">
        <v>239</v>
      </c>
      <c r="B129" s="117" t="s">
        <v>387</v>
      </c>
      <c r="C129" s="177">
        <v>29361</v>
      </c>
      <c r="D129" s="181">
        <v>17325</v>
      </c>
      <c r="E129" s="193">
        <v>22500</v>
      </c>
      <c r="F129" s="258">
        <v>25000</v>
      </c>
    </row>
    <row r="130" spans="1:6" ht="15" x14ac:dyDescent="0.25">
      <c r="A130" s="125" t="s">
        <v>240</v>
      </c>
      <c r="B130" s="117" t="s">
        <v>388</v>
      </c>
      <c r="C130" s="177">
        <v>0</v>
      </c>
      <c r="D130" s="174">
        <v>0</v>
      </c>
      <c r="E130" s="193">
        <v>1500</v>
      </c>
      <c r="F130" s="258">
        <v>2000</v>
      </c>
    </row>
    <row r="131" spans="1:6" ht="15" x14ac:dyDescent="0.25">
      <c r="A131" s="125" t="s">
        <v>241</v>
      </c>
      <c r="B131" s="117" t="s">
        <v>177</v>
      </c>
      <c r="C131" s="177">
        <v>2793</v>
      </c>
      <c r="D131" s="174">
        <v>1660</v>
      </c>
      <c r="E131" s="193">
        <v>3500</v>
      </c>
      <c r="F131" s="258">
        <v>3500</v>
      </c>
    </row>
    <row r="132" spans="1:6" ht="15" x14ac:dyDescent="0.25">
      <c r="A132" s="125"/>
      <c r="B132" s="117"/>
      <c r="C132" s="198">
        <f>SUM(C123:C131)</f>
        <v>127245</v>
      </c>
      <c r="D132" s="174"/>
      <c r="E132" s="195">
        <f>SUM(E123:E131)</f>
        <v>126000</v>
      </c>
      <c r="F132" s="274">
        <f>SUM(F123:F131)</f>
        <v>129500</v>
      </c>
    </row>
    <row r="133" spans="1:6" ht="15" x14ac:dyDescent="0.25">
      <c r="A133" s="125"/>
      <c r="B133" s="117"/>
      <c r="C133" s="177"/>
      <c r="D133" s="174"/>
      <c r="E133" s="193"/>
      <c r="F133" s="258"/>
    </row>
    <row r="134" spans="1:6" ht="15" x14ac:dyDescent="0.25">
      <c r="A134" s="121" t="s">
        <v>242</v>
      </c>
      <c r="B134" s="124" t="s">
        <v>168</v>
      </c>
      <c r="C134" s="193">
        <v>38</v>
      </c>
      <c r="D134" s="193">
        <v>53.63</v>
      </c>
      <c r="E134" s="193">
        <v>200</v>
      </c>
      <c r="F134" s="258">
        <v>200</v>
      </c>
    </row>
    <row r="135" spans="1:6" ht="15" x14ac:dyDescent="0.25">
      <c r="A135" s="121" t="s">
        <v>243</v>
      </c>
      <c r="B135" s="123" t="s">
        <v>169</v>
      </c>
      <c r="C135" s="193">
        <v>623</v>
      </c>
      <c r="D135" s="193">
        <v>580</v>
      </c>
      <c r="E135" s="193">
        <v>400</v>
      </c>
      <c r="F135" s="258">
        <v>400</v>
      </c>
    </row>
    <row r="136" spans="1:6" ht="15" x14ac:dyDescent="0.25">
      <c r="A136" s="121" t="s">
        <v>244</v>
      </c>
      <c r="B136" s="123" t="s">
        <v>171</v>
      </c>
      <c r="C136" s="193">
        <v>112</v>
      </c>
      <c r="D136" s="193">
        <v>0</v>
      </c>
      <c r="E136" s="193">
        <v>300</v>
      </c>
      <c r="F136" s="258">
        <v>300</v>
      </c>
    </row>
    <row r="137" spans="1:6" ht="15" x14ac:dyDescent="0.25">
      <c r="A137" s="121"/>
      <c r="B137" s="123"/>
      <c r="C137" s="195">
        <v>774</v>
      </c>
      <c r="D137" s="193"/>
      <c r="E137" s="195">
        <f>SUM(E134:E136)</f>
        <v>900</v>
      </c>
      <c r="F137" s="274">
        <f>SUM(F134:F136)</f>
        <v>900</v>
      </c>
    </row>
    <row r="138" spans="1:6" ht="15" x14ac:dyDescent="0.25">
      <c r="A138" s="121"/>
      <c r="B138" s="123"/>
      <c r="C138" s="193"/>
      <c r="D138" s="193"/>
      <c r="E138" s="193"/>
      <c r="F138" s="258"/>
    </row>
    <row r="139" spans="1:6" ht="15" x14ac:dyDescent="0.25">
      <c r="A139" s="119" t="s">
        <v>245</v>
      </c>
      <c r="B139" s="115" t="s">
        <v>457</v>
      </c>
      <c r="C139" s="177">
        <v>0</v>
      </c>
      <c r="D139" s="177">
        <v>997</v>
      </c>
      <c r="E139" s="133">
        <v>997</v>
      </c>
      <c r="F139" s="258">
        <v>1000</v>
      </c>
    </row>
    <row r="140" spans="1:6" ht="15" x14ac:dyDescent="0.25">
      <c r="A140" s="119" t="s">
        <v>246</v>
      </c>
      <c r="B140" s="115" t="s">
        <v>458</v>
      </c>
      <c r="C140" s="177">
        <v>5516</v>
      </c>
      <c r="D140" s="177">
        <v>6489</v>
      </c>
      <c r="E140" s="133">
        <v>6489</v>
      </c>
      <c r="F140" s="258">
        <v>6500</v>
      </c>
    </row>
    <row r="141" spans="1:6" ht="30" x14ac:dyDescent="0.25">
      <c r="A141" s="119" t="s">
        <v>247</v>
      </c>
      <c r="B141" s="130" t="s">
        <v>205</v>
      </c>
      <c r="C141" s="177">
        <v>7174</v>
      </c>
      <c r="D141" s="177">
        <v>7174</v>
      </c>
      <c r="E141" s="133">
        <v>7174</v>
      </c>
      <c r="F141" s="258">
        <v>7200</v>
      </c>
    </row>
    <row r="142" spans="1:6" ht="15" x14ac:dyDescent="0.25">
      <c r="A142" s="119"/>
      <c r="B142" s="130"/>
      <c r="C142" s="198">
        <f>SUM(C139:C141)</f>
        <v>12690</v>
      </c>
      <c r="D142" s="198"/>
      <c r="E142" s="195">
        <f>SUM(E139:E141)</f>
        <v>14660</v>
      </c>
      <c r="F142" s="274">
        <f>SUM(F139:F141)</f>
        <v>14700</v>
      </c>
    </row>
    <row r="143" spans="1:6" ht="15" x14ac:dyDescent="0.25">
      <c r="A143" s="119"/>
      <c r="B143" s="130"/>
      <c r="C143" s="177"/>
      <c r="D143" s="177"/>
      <c r="E143" s="193"/>
      <c r="F143" s="258"/>
    </row>
    <row r="144" spans="1:6" ht="15" x14ac:dyDescent="0.25">
      <c r="A144" s="119" t="s">
        <v>248</v>
      </c>
      <c r="B144" s="115" t="s">
        <v>194</v>
      </c>
      <c r="C144" s="177">
        <v>13548</v>
      </c>
      <c r="D144" s="177">
        <v>81809.41</v>
      </c>
      <c r="E144" s="193">
        <v>140000</v>
      </c>
      <c r="F144" s="258">
        <v>0</v>
      </c>
    </row>
    <row r="145" spans="1:236" ht="15" x14ac:dyDescent="0.25">
      <c r="A145" s="119"/>
      <c r="B145" s="115"/>
      <c r="C145" s="198">
        <v>13548</v>
      </c>
      <c r="D145" s="177"/>
      <c r="E145" s="193">
        <f>SUM(E144)</f>
        <v>140000</v>
      </c>
      <c r="F145" s="258">
        <v>0</v>
      </c>
    </row>
    <row r="146" spans="1:236" ht="15" x14ac:dyDescent="0.25">
      <c r="A146" s="119"/>
      <c r="B146" s="115"/>
      <c r="C146" s="177"/>
      <c r="D146" s="177"/>
      <c r="E146" s="193"/>
      <c r="F146" s="258"/>
    </row>
    <row r="147" spans="1:236" ht="15" x14ac:dyDescent="0.25">
      <c r="A147" s="119" t="s">
        <v>389</v>
      </c>
      <c r="B147" s="115" t="s">
        <v>390</v>
      </c>
      <c r="C147" s="177">
        <v>0</v>
      </c>
      <c r="D147" s="177">
        <v>0</v>
      </c>
      <c r="E147" s="193">
        <v>0</v>
      </c>
      <c r="F147" s="258">
        <v>0</v>
      </c>
    </row>
    <row r="148" spans="1:236" ht="15" x14ac:dyDescent="0.25">
      <c r="A148" s="119"/>
      <c r="B148" s="115"/>
      <c r="C148" s="198">
        <v>0</v>
      </c>
      <c r="D148" s="177"/>
      <c r="E148" s="193">
        <v>0</v>
      </c>
      <c r="F148" s="258">
        <v>0</v>
      </c>
    </row>
    <row r="149" spans="1:236" ht="15" x14ac:dyDescent="0.25">
      <c r="A149" s="119"/>
      <c r="B149" s="115"/>
      <c r="C149" s="177"/>
      <c r="D149" s="177"/>
      <c r="E149" s="193"/>
      <c r="F149" s="258"/>
    </row>
    <row r="150" spans="1:236" ht="15" x14ac:dyDescent="0.25">
      <c r="A150" s="95" t="s">
        <v>298</v>
      </c>
      <c r="B150" s="111" t="s">
        <v>134</v>
      </c>
      <c r="C150" s="193">
        <v>0</v>
      </c>
      <c r="D150" s="193">
        <v>0</v>
      </c>
      <c r="E150" s="193">
        <v>7500</v>
      </c>
      <c r="F150" s="258">
        <v>54000</v>
      </c>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c r="FG150" s="73"/>
      <c r="FH150" s="73"/>
      <c r="FI150" s="73"/>
      <c r="FJ150" s="73"/>
      <c r="FK150" s="73"/>
      <c r="FL150" s="73"/>
      <c r="FM150" s="73"/>
      <c r="FN150" s="73"/>
      <c r="FO150" s="73"/>
      <c r="FP150" s="73"/>
      <c r="FQ150" s="73"/>
      <c r="FR150" s="73"/>
      <c r="FS150" s="73"/>
      <c r="FT150" s="73"/>
      <c r="FU150" s="73"/>
      <c r="FV150" s="73"/>
      <c r="FW150" s="73"/>
      <c r="FX150" s="73"/>
      <c r="FY150" s="73"/>
      <c r="FZ150" s="73"/>
      <c r="GA150" s="73"/>
      <c r="GB150" s="73"/>
      <c r="GC150" s="73"/>
      <c r="GD150" s="73"/>
      <c r="GE150" s="73"/>
      <c r="GF150" s="73"/>
      <c r="GG150" s="73"/>
      <c r="GH150" s="73"/>
      <c r="GI150" s="73"/>
      <c r="GJ150" s="73"/>
      <c r="GK150" s="73"/>
      <c r="GL150" s="73"/>
      <c r="GM150" s="73"/>
      <c r="GN150" s="73"/>
      <c r="GO150" s="73"/>
      <c r="GP150" s="73"/>
      <c r="GQ150" s="73"/>
      <c r="GR150" s="73"/>
      <c r="GS150" s="73"/>
      <c r="GT150" s="73"/>
      <c r="GU150" s="73"/>
      <c r="GV150" s="73"/>
      <c r="GW150" s="73"/>
      <c r="GX150" s="73"/>
      <c r="GY150" s="73"/>
      <c r="GZ150" s="73"/>
      <c r="HA150" s="73"/>
      <c r="HB150" s="73"/>
      <c r="HC150" s="73"/>
      <c r="HD150" s="73"/>
      <c r="HE150" s="73"/>
      <c r="HF150" s="73"/>
      <c r="HG150" s="73"/>
      <c r="HH150" s="73"/>
      <c r="HI150" s="73"/>
      <c r="HJ150" s="73"/>
      <c r="HK150" s="73"/>
      <c r="HL150" s="73"/>
      <c r="HM150" s="73"/>
      <c r="HN150" s="73"/>
      <c r="HO150" s="73"/>
      <c r="HP150" s="73"/>
      <c r="HQ150" s="73"/>
      <c r="HR150" s="73"/>
      <c r="HS150" s="73"/>
      <c r="HT150" s="73"/>
      <c r="HU150" s="73"/>
      <c r="HV150" s="73"/>
      <c r="HW150" s="73"/>
      <c r="HX150" s="73"/>
      <c r="HY150" s="73"/>
      <c r="HZ150" s="73"/>
      <c r="IA150" s="73"/>
      <c r="IB150" s="73"/>
    </row>
    <row r="151" spans="1:236" ht="15" x14ac:dyDescent="0.25">
      <c r="A151" s="95" t="s">
        <v>299</v>
      </c>
      <c r="B151" s="111" t="s">
        <v>132</v>
      </c>
      <c r="C151" s="193">
        <v>65750</v>
      </c>
      <c r="D151" s="193">
        <v>52070</v>
      </c>
      <c r="E151" s="193">
        <v>70000</v>
      </c>
      <c r="F151" s="258">
        <v>70000</v>
      </c>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c r="FG151" s="73"/>
      <c r="FH151" s="73"/>
      <c r="FI151" s="73"/>
      <c r="FJ151" s="73"/>
      <c r="FK151" s="73"/>
      <c r="FL151" s="73"/>
      <c r="FM151" s="73"/>
      <c r="FN151" s="73"/>
      <c r="FO151" s="73"/>
      <c r="FP151" s="73"/>
      <c r="FQ151" s="73"/>
      <c r="FR151" s="73"/>
      <c r="FS151" s="73"/>
      <c r="FT151" s="73"/>
      <c r="FU151" s="73"/>
      <c r="FV151" s="73"/>
      <c r="FW151" s="73"/>
      <c r="FX151" s="73"/>
      <c r="FY151" s="73"/>
      <c r="FZ151" s="73"/>
      <c r="GA151" s="73"/>
      <c r="GB151" s="73"/>
      <c r="GC151" s="73"/>
      <c r="GD151" s="73"/>
      <c r="GE151" s="73"/>
      <c r="GF151" s="73"/>
      <c r="GG151" s="73"/>
      <c r="GH151" s="73"/>
      <c r="GI151" s="73"/>
      <c r="GJ151" s="73"/>
      <c r="GK151" s="73"/>
      <c r="GL151" s="73"/>
      <c r="GM151" s="73"/>
      <c r="GN151" s="73"/>
      <c r="GO151" s="73"/>
      <c r="GP151" s="73"/>
      <c r="GQ151" s="73"/>
      <c r="GR151" s="73"/>
      <c r="GS151" s="73"/>
      <c r="GT151" s="73"/>
      <c r="GU151" s="73"/>
      <c r="GV151" s="73"/>
      <c r="GW151" s="73"/>
      <c r="GX151" s="73"/>
      <c r="GY151" s="73"/>
      <c r="GZ151" s="73"/>
      <c r="HA151" s="73"/>
      <c r="HB151" s="73"/>
      <c r="HC151" s="73"/>
      <c r="HD151" s="73"/>
      <c r="HE151" s="73"/>
      <c r="HF151" s="73"/>
      <c r="HG151" s="73"/>
      <c r="HH151" s="73"/>
      <c r="HI151" s="73"/>
      <c r="HJ151" s="73"/>
      <c r="HK151" s="73"/>
      <c r="HL151" s="73"/>
      <c r="HM151" s="73"/>
      <c r="HN151" s="73"/>
      <c r="HO151" s="73"/>
      <c r="HP151" s="73"/>
      <c r="HQ151" s="73"/>
      <c r="HR151" s="73"/>
      <c r="HS151" s="73"/>
      <c r="HT151" s="73"/>
      <c r="HU151" s="73"/>
      <c r="HV151" s="73"/>
      <c r="HW151" s="73"/>
      <c r="HX151" s="73"/>
      <c r="HY151" s="73"/>
      <c r="HZ151" s="73"/>
      <c r="IA151" s="73"/>
      <c r="IB151" s="73"/>
    </row>
    <row r="152" spans="1:236" ht="15" x14ac:dyDescent="0.25">
      <c r="A152" s="95" t="s">
        <v>300</v>
      </c>
      <c r="B152" s="111" t="s">
        <v>133</v>
      </c>
      <c r="C152" s="193">
        <v>26952</v>
      </c>
      <c r="D152" s="196">
        <v>25210</v>
      </c>
      <c r="E152" s="193">
        <v>52000</v>
      </c>
      <c r="F152" s="258">
        <v>0</v>
      </c>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c r="FG152" s="73"/>
      <c r="FH152" s="73"/>
      <c r="FI152" s="73"/>
      <c r="FJ152" s="73"/>
      <c r="FK152" s="73"/>
      <c r="FL152" s="73"/>
      <c r="FM152" s="73"/>
      <c r="FN152" s="73"/>
      <c r="FO152" s="73"/>
      <c r="FP152" s="73"/>
      <c r="FQ152" s="73"/>
      <c r="FR152" s="73"/>
      <c r="FS152" s="73"/>
      <c r="FT152" s="73"/>
      <c r="FU152" s="73"/>
      <c r="FV152" s="73"/>
      <c r="FW152" s="73"/>
      <c r="FX152" s="73"/>
      <c r="FY152" s="73"/>
      <c r="FZ152" s="73"/>
      <c r="GA152" s="73"/>
      <c r="GB152" s="73"/>
      <c r="GC152" s="73"/>
      <c r="GD152" s="73"/>
      <c r="GE152" s="73"/>
      <c r="GF152" s="73"/>
      <c r="GG152" s="73"/>
      <c r="GH152" s="73"/>
      <c r="GI152" s="73"/>
      <c r="GJ152" s="73"/>
      <c r="GK152" s="73"/>
      <c r="GL152" s="73"/>
      <c r="GM152" s="73"/>
      <c r="GN152" s="73"/>
      <c r="GO152" s="73"/>
      <c r="GP152" s="73"/>
      <c r="GQ152" s="73"/>
      <c r="GR152" s="73"/>
      <c r="GS152" s="73"/>
      <c r="GT152" s="73"/>
      <c r="GU152" s="73"/>
      <c r="GV152" s="73"/>
      <c r="GW152" s="73"/>
      <c r="GX152" s="73"/>
      <c r="GY152" s="73"/>
      <c r="GZ152" s="73"/>
      <c r="HA152" s="73"/>
      <c r="HB152" s="73"/>
      <c r="HC152" s="73"/>
      <c r="HD152" s="73"/>
      <c r="HE152" s="73"/>
      <c r="HF152" s="73"/>
      <c r="HG152" s="73"/>
      <c r="HH152" s="73"/>
      <c r="HI152" s="73"/>
      <c r="HJ152" s="73"/>
      <c r="HK152" s="73"/>
      <c r="HL152" s="73"/>
      <c r="HM152" s="73"/>
      <c r="HN152" s="73"/>
      <c r="HO152" s="73"/>
      <c r="HP152" s="73"/>
      <c r="HQ152" s="73"/>
      <c r="HR152" s="73"/>
      <c r="HS152" s="73"/>
      <c r="HT152" s="73"/>
      <c r="HU152" s="73"/>
      <c r="HV152" s="73"/>
      <c r="HW152" s="73"/>
      <c r="HX152" s="73"/>
      <c r="HY152" s="73"/>
      <c r="HZ152" s="73"/>
      <c r="IA152" s="73"/>
      <c r="IB152" s="73"/>
    </row>
    <row r="153" spans="1:236" ht="15" x14ac:dyDescent="0.25">
      <c r="A153" s="95"/>
      <c r="B153" s="111"/>
      <c r="C153" s="195">
        <f>SUM(C150:C152)</f>
        <v>92702</v>
      </c>
      <c r="D153" s="196"/>
      <c r="E153" s="195">
        <f>SUM(E150:E152)</f>
        <v>129500</v>
      </c>
      <c r="F153" s="274">
        <f>SUM(F150:F152)</f>
        <v>124000</v>
      </c>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c r="FG153" s="73"/>
      <c r="FH153" s="73"/>
      <c r="FI153" s="73"/>
      <c r="FJ153" s="73"/>
      <c r="FK153" s="73"/>
      <c r="FL153" s="73"/>
      <c r="FM153" s="73"/>
      <c r="FN153" s="73"/>
      <c r="FO153" s="73"/>
      <c r="FP153" s="73"/>
      <c r="FQ153" s="73"/>
      <c r="FR153" s="73"/>
      <c r="FS153" s="73"/>
      <c r="FT153" s="73"/>
      <c r="FU153" s="73"/>
      <c r="FV153" s="73"/>
      <c r="FW153" s="73"/>
      <c r="FX153" s="73"/>
      <c r="FY153" s="73"/>
      <c r="FZ153" s="73"/>
      <c r="GA153" s="73"/>
      <c r="GB153" s="73"/>
      <c r="GC153" s="73"/>
      <c r="GD153" s="73"/>
      <c r="GE153" s="73"/>
      <c r="GF153" s="73"/>
      <c r="GG153" s="73"/>
      <c r="GH153" s="73"/>
      <c r="GI153" s="73"/>
      <c r="GJ153" s="73"/>
      <c r="GK153" s="73"/>
      <c r="GL153" s="73"/>
      <c r="GM153" s="73"/>
      <c r="GN153" s="73"/>
      <c r="GO153" s="73"/>
      <c r="GP153" s="73"/>
      <c r="GQ153" s="73"/>
      <c r="GR153" s="73"/>
      <c r="GS153" s="73"/>
      <c r="GT153" s="73"/>
      <c r="GU153" s="73"/>
      <c r="GV153" s="73"/>
      <c r="GW153" s="73"/>
      <c r="GX153" s="73"/>
      <c r="GY153" s="73"/>
      <c r="GZ153" s="73"/>
      <c r="HA153" s="73"/>
      <c r="HB153" s="73"/>
      <c r="HC153" s="73"/>
      <c r="HD153" s="73"/>
      <c r="HE153" s="73"/>
      <c r="HF153" s="73"/>
      <c r="HG153" s="73"/>
      <c r="HH153" s="73"/>
      <c r="HI153" s="73"/>
      <c r="HJ153" s="73"/>
      <c r="HK153" s="73"/>
      <c r="HL153" s="73"/>
      <c r="HM153" s="73"/>
      <c r="HN153" s="73"/>
      <c r="HO153" s="73"/>
      <c r="HP153" s="73"/>
      <c r="HQ153" s="73"/>
      <c r="HR153" s="73"/>
      <c r="HS153" s="73"/>
      <c r="HT153" s="73"/>
      <c r="HU153" s="73"/>
      <c r="HV153" s="73"/>
      <c r="HW153" s="73"/>
      <c r="HX153" s="73"/>
      <c r="HY153" s="73"/>
      <c r="HZ153" s="73"/>
      <c r="IA153" s="73"/>
      <c r="IB153" s="73"/>
    </row>
    <row r="154" spans="1:236" ht="15" x14ac:dyDescent="0.25">
      <c r="A154" s="95"/>
      <c r="B154" s="111"/>
      <c r="C154" s="193"/>
      <c r="D154" s="196"/>
      <c r="E154" s="193"/>
      <c r="F154" s="258"/>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c r="FG154" s="73"/>
      <c r="FH154" s="73"/>
      <c r="FI154" s="73"/>
      <c r="FJ154" s="73"/>
      <c r="FK154" s="73"/>
      <c r="FL154" s="73"/>
      <c r="FM154" s="73"/>
      <c r="FN154" s="73"/>
      <c r="FO154" s="73"/>
      <c r="FP154" s="73"/>
      <c r="FQ154" s="73"/>
      <c r="FR154" s="73"/>
      <c r="FS154" s="73"/>
      <c r="FT154" s="73"/>
      <c r="FU154" s="73"/>
      <c r="FV154" s="73"/>
      <c r="FW154" s="73"/>
      <c r="FX154" s="73"/>
      <c r="FY154" s="73"/>
      <c r="FZ154" s="73"/>
      <c r="GA154" s="73"/>
      <c r="GB154" s="73"/>
      <c r="GC154" s="73"/>
      <c r="GD154" s="73"/>
      <c r="GE154" s="73"/>
      <c r="GF154" s="73"/>
      <c r="GG154" s="73"/>
      <c r="GH154" s="73"/>
      <c r="GI154" s="73"/>
      <c r="GJ154" s="73"/>
      <c r="GK154" s="73"/>
      <c r="GL154" s="73"/>
      <c r="GM154" s="73"/>
      <c r="GN154" s="73"/>
      <c r="GO154" s="73"/>
      <c r="GP154" s="73"/>
      <c r="GQ154" s="73"/>
      <c r="GR154" s="73"/>
      <c r="GS154" s="73"/>
      <c r="GT154" s="73"/>
      <c r="GU154" s="73"/>
      <c r="GV154" s="73"/>
      <c r="GW154" s="73"/>
      <c r="GX154" s="73"/>
      <c r="GY154" s="73"/>
      <c r="GZ154" s="73"/>
      <c r="HA154" s="73"/>
      <c r="HB154" s="73"/>
      <c r="HC154" s="73"/>
      <c r="HD154" s="73"/>
      <c r="HE154" s="73"/>
      <c r="HF154" s="73"/>
      <c r="HG154" s="73"/>
      <c r="HH154" s="73"/>
      <c r="HI154" s="73"/>
      <c r="HJ154" s="73"/>
      <c r="HK154" s="73"/>
      <c r="HL154" s="73"/>
      <c r="HM154" s="73"/>
      <c r="HN154" s="73"/>
      <c r="HO154" s="73"/>
      <c r="HP154" s="73"/>
      <c r="HQ154" s="73"/>
      <c r="HR154" s="73"/>
      <c r="HS154" s="73"/>
      <c r="HT154" s="73"/>
      <c r="HU154" s="73"/>
      <c r="HV154" s="73"/>
      <c r="HW154" s="73"/>
      <c r="HX154" s="73"/>
      <c r="HY154" s="73"/>
      <c r="HZ154" s="73"/>
      <c r="IA154" s="73"/>
      <c r="IB154" s="73"/>
    </row>
    <row r="155" spans="1:236" ht="15" x14ac:dyDescent="0.25">
      <c r="A155" s="95" t="s">
        <v>301</v>
      </c>
      <c r="B155" s="111" t="s">
        <v>137</v>
      </c>
      <c r="C155" s="193">
        <v>7147</v>
      </c>
      <c r="D155" s="196">
        <v>5910</v>
      </c>
      <c r="E155" s="193">
        <v>9000</v>
      </c>
      <c r="F155" s="258">
        <f>SUM(F153*0.08)</f>
        <v>9920</v>
      </c>
    </row>
    <row r="156" spans="1:236" ht="15" x14ac:dyDescent="0.25">
      <c r="A156" s="95" t="s">
        <v>302</v>
      </c>
      <c r="B156" s="111" t="s">
        <v>140</v>
      </c>
      <c r="C156" s="193">
        <v>595</v>
      </c>
      <c r="D156" s="196">
        <v>475</v>
      </c>
      <c r="E156" s="193">
        <v>800</v>
      </c>
      <c r="F156" s="258">
        <f>SUM(F153*0.01)</f>
        <v>1240</v>
      </c>
    </row>
    <row r="157" spans="1:236" ht="15" x14ac:dyDescent="0.25">
      <c r="A157" s="95" t="s">
        <v>303</v>
      </c>
      <c r="B157" s="111" t="s">
        <v>156</v>
      </c>
      <c r="C157" s="193">
        <v>3474</v>
      </c>
      <c r="D157" s="193">
        <v>3278</v>
      </c>
      <c r="E157" s="193">
        <v>6600</v>
      </c>
      <c r="F157" s="258">
        <v>0</v>
      </c>
    </row>
    <row r="158" spans="1:236" ht="15" x14ac:dyDescent="0.25">
      <c r="A158" s="95" t="s">
        <v>304</v>
      </c>
      <c r="B158" s="111" t="s">
        <v>157</v>
      </c>
      <c r="C158" s="193">
        <v>3504</v>
      </c>
      <c r="D158" s="193">
        <v>2770</v>
      </c>
      <c r="E158" s="193">
        <v>3500</v>
      </c>
      <c r="F158" s="258">
        <f>SUM(F153*0.05)</f>
        <v>6200</v>
      </c>
    </row>
    <row r="159" spans="1:236" ht="15" x14ac:dyDescent="0.25">
      <c r="A159" s="95" t="s">
        <v>305</v>
      </c>
      <c r="B159" s="111" t="s">
        <v>159</v>
      </c>
      <c r="C159" s="193">
        <v>11111</v>
      </c>
      <c r="D159" s="193">
        <v>14345</v>
      </c>
      <c r="E159" s="193">
        <v>24550</v>
      </c>
      <c r="F159" s="258">
        <v>22000</v>
      </c>
    </row>
    <row r="160" spans="1:236" ht="15" x14ac:dyDescent="0.25">
      <c r="A160" s="95" t="s">
        <v>306</v>
      </c>
      <c r="B160" s="111" t="s">
        <v>158</v>
      </c>
      <c r="C160" s="193">
        <v>1357</v>
      </c>
      <c r="D160" s="193">
        <v>1600</v>
      </c>
      <c r="E160" s="193">
        <v>2400</v>
      </c>
      <c r="F160" s="258">
        <v>3200</v>
      </c>
    </row>
    <row r="161" spans="1:236" ht="15" x14ac:dyDescent="0.25">
      <c r="A161" s="95" t="s">
        <v>307</v>
      </c>
      <c r="B161" s="111" t="s">
        <v>160</v>
      </c>
      <c r="C161" s="193">
        <v>5856</v>
      </c>
      <c r="D161" s="196">
        <v>6200</v>
      </c>
      <c r="E161" s="193">
        <v>9500</v>
      </c>
      <c r="F161" s="258">
        <v>9800</v>
      </c>
    </row>
    <row r="162" spans="1:236" ht="15" x14ac:dyDescent="0.25">
      <c r="A162" s="95" t="s">
        <v>308</v>
      </c>
      <c r="B162" s="111" t="s">
        <v>142</v>
      </c>
      <c r="C162" s="193">
        <v>137</v>
      </c>
      <c r="D162" s="196">
        <v>110</v>
      </c>
      <c r="E162" s="193">
        <v>200</v>
      </c>
      <c r="F162" s="258">
        <v>160</v>
      </c>
    </row>
    <row r="163" spans="1:236" s="84" customFormat="1" ht="15" x14ac:dyDescent="0.25">
      <c r="A163" s="95" t="s">
        <v>309</v>
      </c>
      <c r="B163" s="115" t="s">
        <v>161</v>
      </c>
      <c r="C163" s="177">
        <v>0</v>
      </c>
      <c r="D163" s="177"/>
      <c r="E163" s="177">
        <v>0</v>
      </c>
      <c r="F163" s="258">
        <f t="shared" ref="F163" si="1">E163*1.03</f>
        <v>0</v>
      </c>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3"/>
      <c r="CR163" s="83"/>
      <c r="CS163" s="83"/>
      <c r="CT163" s="83"/>
      <c r="CU163" s="83"/>
      <c r="CV163" s="83"/>
      <c r="CW163" s="83"/>
      <c r="CX163" s="83"/>
      <c r="CY163" s="83"/>
      <c r="CZ163" s="83"/>
      <c r="DA163" s="83"/>
      <c r="DB163" s="83"/>
      <c r="DC163" s="83"/>
      <c r="DD163" s="83"/>
      <c r="DE163" s="83"/>
      <c r="DF163" s="83"/>
      <c r="DG163" s="83"/>
      <c r="DH163" s="83"/>
      <c r="DI163" s="83"/>
      <c r="DJ163" s="83"/>
      <c r="DK163" s="83"/>
      <c r="DL163" s="83"/>
      <c r="DM163" s="83"/>
      <c r="DN163" s="83"/>
      <c r="DO163" s="83"/>
      <c r="DP163" s="83"/>
      <c r="DQ163" s="83"/>
      <c r="DR163" s="83"/>
      <c r="DS163" s="83"/>
      <c r="DT163" s="83"/>
      <c r="DU163" s="83"/>
      <c r="DV163" s="83"/>
      <c r="DW163" s="83"/>
      <c r="DX163" s="83"/>
      <c r="DY163" s="83"/>
      <c r="DZ163" s="83"/>
      <c r="EA163" s="83"/>
      <c r="EB163" s="83"/>
      <c r="EC163" s="83"/>
      <c r="ED163" s="83"/>
      <c r="EE163" s="83"/>
      <c r="EF163" s="83"/>
      <c r="EG163" s="83"/>
      <c r="EH163" s="83"/>
      <c r="EI163" s="83"/>
      <c r="EJ163" s="83"/>
      <c r="EK163" s="83"/>
      <c r="EL163" s="83"/>
      <c r="EM163" s="83"/>
      <c r="EN163" s="83"/>
      <c r="EO163" s="83"/>
      <c r="EP163" s="83"/>
      <c r="EQ163" s="83"/>
      <c r="ER163" s="83"/>
      <c r="ES163" s="83"/>
      <c r="ET163" s="83"/>
      <c r="EU163" s="83"/>
      <c r="EV163" s="83"/>
      <c r="EW163" s="83"/>
      <c r="EX163" s="83"/>
      <c r="EY163" s="83"/>
      <c r="EZ163" s="83"/>
      <c r="FA163" s="83"/>
      <c r="FB163" s="83"/>
      <c r="FC163" s="83"/>
      <c r="FD163" s="83"/>
      <c r="FE163" s="83"/>
      <c r="FF163" s="83"/>
      <c r="FG163" s="83"/>
      <c r="FH163" s="83"/>
      <c r="FI163" s="83"/>
      <c r="FJ163" s="83"/>
      <c r="FK163" s="83"/>
      <c r="FL163" s="83"/>
      <c r="FM163" s="83"/>
      <c r="FN163" s="83"/>
      <c r="FO163" s="83"/>
      <c r="FP163" s="83"/>
      <c r="FQ163" s="83"/>
      <c r="FR163" s="83"/>
      <c r="FS163" s="83"/>
      <c r="FT163" s="83"/>
      <c r="FU163" s="83"/>
      <c r="FV163" s="83"/>
      <c r="FW163" s="83"/>
      <c r="FX163" s="83"/>
      <c r="FY163" s="83"/>
      <c r="FZ163" s="83"/>
      <c r="GA163" s="83"/>
      <c r="GB163" s="83"/>
      <c r="GC163" s="83"/>
      <c r="GD163" s="83"/>
      <c r="GE163" s="83"/>
      <c r="GF163" s="83"/>
      <c r="GG163" s="83"/>
      <c r="GH163" s="83"/>
      <c r="GI163" s="83"/>
      <c r="GJ163" s="83"/>
      <c r="GK163" s="83"/>
      <c r="GL163" s="83"/>
      <c r="GM163" s="83"/>
      <c r="GN163" s="83"/>
      <c r="GO163" s="83"/>
      <c r="GP163" s="83"/>
      <c r="GQ163" s="83"/>
      <c r="GR163" s="83"/>
      <c r="GS163" s="83"/>
      <c r="GT163" s="83"/>
      <c r="GU163" s="83"/>
      <c r="GV163" s="83"/>
      <c r="GW163" s="83"/>
      <c r="GX163" s="83"/>
      <c r="GY163" s="83"/>
      <c r="GZ163" s="83"/>
      <c r="HA163" s="83"/>
      <c r="HB163" s="83"/>
      <c r="HC163" s="83"/>
      <c r="HD163" s="83"/>
      <c r="HE163" s="83"/>
      <c r="HF163" s="83"/>
      <c r="HG163" s="83"/>
      <c r="HH163" s="83"/>
      <c r="HI163" s="83"/>
      <c r="HJ163" s="83"/>
      <c r="HK163" s="83"/>
      <c r="HL163" s="83"/>
      <c r="HM163" s="83"/>
      <c r="HN163" s="83"/>
      <c r="HO163" s="83"/>
      <c r="HP163" s="83"/>
      <c r="HQ163" s="83"/>
      <c r="HR163" s="83"/>
      <c r="HS163" s="83"/>
      <c r="HT163" s="83"/>
      <c r="HU163" s="83"/>
      <c r="HV163" s="83"/>
      <c r="HW163" s="83"/>
      <c r="HX163" s="83"/>
      <c r="HY163" s="83"/>
      <c r="HZ163" s="83"/>
      <c r="IA163" s="83"/>
      <c r="IB163" s="83"/>
    </row>
    <row r="164" spans="1:236" ht="15" x14ac:dyDescent="0.25">
      <c r="A164" s="95" t="s">
        <v>310</v>
      </c>
      <c r="B164" s="114" t="s">
        <v>311</v>
      </c>
      <c r="C164" s="193">
        <v>2481</v>
      </c>
      <c r="D164" s="193">
        <v>1300</v>
      </c>
      <c r="E164" s="193">
        <v>3700</v>
      </c>
      <c r="F164" s="258">
        <v>3700</v>
      </c>
    </row>
    <row r="165" spans="1:236" ht="15" x14ac:dyDescent="0.25">
      <c r="A165" s="95" t="s">
        <v>312</v>
      </c>
      <c r="B165" s="111" t="s">
        <v>459</v>
      </c>
      <c r="C165" s="193">
        <v>67</v>
      </c>
      <c r="D165" s="193">
        <v>160</v>
      </c>
      <c r="E165" s="193">
        <v>180</v>
      </c>
      <c r="F165" s="258">
        <v>190</v>
      </c>
    </row>
    <row r="166" spans="1:236" ht="15" x14ac:dyDescent="0.25">
      <c r="A166" s="95"/>
      <c r="B166" s="111"/>
      <c r="C166" s="195">
        <v>35733</v>
      </c>
      <c r="D166" s="193"/>
      <c r="E166" s="195">
        <f>SUM(E155:E165)</f>
        <v>60430</v>
      </c>
      <c r="F166" s="274">
        <f>SUM(F155:F165)</f>
        <v>56410</v>
      </c>
    </row>
    <row r="167" spans="1:236" ht="15" x14ac:dyDescent="0.25">
      <c r="A167" s="95"/>
      <c r="B167" s="111"/>
      <c r="C167" s="193"/>
      <c r="D167" s="193"/>
      <c r="E167" s="193"/>
      <c r="F167" s="258"/>
    </row>
    <row r="168" spans="1:236" ht="15" x14ac:dyDescent="0.25">
      <c r="A168" s="121" t="s">
        <v>249</v>
      </c>
      <c r="B168" s="124" t="s">
        <v>461</v>
      </c>
      <c r="C168" s="193">
        <v>5900</v>
      </c>
      <c r="D168" s="193">
        <v>8670</v>
      </c>
      <c r="E168" s="193">
        <v>8000</v>
      </c>
      <c r="F168" s="258">
        <v>8000</v>
      </c>
    </row>
    <row r="169" spans="1:236" ht="15" x14ac:dyDescent="0.25">
      <c r="A169" s="121"/>
      <c r="B169" s="124"/>
      <c r="C169" s="195">
        <v>5900</v>
      </c>
      <c r="D169" s="193"/>
      <c r="E169" s="195">
        <f>SUM(E168)</f>
        <v>8000</v>
      </c>
      <c r="F169" s="274">
        <f>SUM(F168)</f>
        <v>8000</v>
      </c>
    </row>
    <row r="170" spans="1:236" ht="15" x14ac:dyDescent="0.25">
      <c r="A170" s="121"/>
      <c r="B170" s="124"/>
      <c r="C170" s="193"/>
      <c r="D170" s="193"/>
      <c r="E170" s="193"/>
      <c r="F170" s="258"/>
    </row>
    <row r="171" spans="1:236" ht="15" x14ac:dyDescent="0.25">
      <c r="A171" s="121" t="s">
        <v>250</v>
      </c>
      <c r="B171" s="124" t="s">
        <v>460</v>
      </c>
      <c r="C171" s="193">
        <v>885</v>
      </c>
      <c r="D171" s="193">
        <v>0</v>
      </c>
      <c r="E171" s="193">
        <v>2000</v>
      </c>
      <c r="F171" s="258">
        <v>1000</v>
      </c>
    </row>
    <row r="172" spans="1:236" ht="15" x14ac:dyDescent="0.25">
      <c r="A172" s="121"/>
      <c r="B172" s="124"/>
      <c r="C172" s="195">
        <v>885</v>
      </c>
      <c r="D172" s="193"/>
      <c r="E172" s="195">
        <f>SUM(E171)</f>
        <v>2000</v>
      </c>
      <c r="F172" s="274">
        <f>SUM(F171)</f>
        <v>1000</v>
      </c>
    </row>
    <row r="173" spans="1:236" ht="15" x14ac:dyDescent="0.25">
      <c r="A173" s="121"/>
      <c r="B173" s="124"/>
      <c r="C173" s="193"/>
      <c r="D173" s="193"/>
      <c r="E173" s="193"/>
      <c r="F173" s="258"/>
    </row>
    <row r="174" spans="1:236" ht="15" x14ac:dyDescent="0.25">
      <c r="A174" s="116" t="s">
        <v>251</v>
      </c>
      <c r="B174" s="115" t="s">
        <v>186</v>
      </c>
      <c r="C174" s="177">
        <v>4703</v>
      </c>
      <c r="D174" s="177">
        <v>2710</v>
      </c>
      <c r="E174" s="193">
        <v>2500</v>
      </c>
      <c r="F174" s="258">
        <v>2500</v>
      </c>
    </row>
    <row r="175" spans="1:236" ht="15" x14ac:dyDescent="0.25">
      <c r="A175" s="119" t="s">
        <v>391</v>
      </c>
      <c r="B175" s="115" t="s">
        <v>393</v>
      </c>
      <c r="C175" s="177">
        <v>0</v>
      </c>
      <c r="D175" s="177">
        <v>0</v>
      </c>
      <c r="E175" s="193">
        <v>0</v>
      </c>
      <c r="F175" s="258">
        <v>0</v>
      </c>
    </row>
    <row r="176" spans="1:236" ht="15" x14ac:dyDescent="0.25">
      <c r="A176" s="119" t="s">
        <v>392</v>
      </c>
      <c r="B176" s="115" t="s">
        <v>394</v>
      </c>
      <c r="C176" s="177">
        <v>0</v>
      </c>
      <c r="D176" s="177">
        <v>0</v>
      </c>
      <c r="E176" s="193">
        <v>0</v>
      </c>
      <c r="F176" s="258">
        <v>0</v>
      </c>
    </row>
    <row r="177" spans="1:6" ht="15" x14ac:dyDescent="0.25">
      <c r="A177" s="119"/>
      <c r="B177" s="115"/>
      <c r="C177" s="198">
        <f>SUM(C174:C176)</f>
        <v>4703</v>
      </c>
      <c r="D177" s="177"/>
      <c r="E177" s="195">
        <f>SUM(E174:E176)</f>
        <v>2500</v>
      </c>
      <c r="F177" s="274">
        <f>SUM(F174:F176)</f>
        <v>2500</v>
      </c>
    </row>
    <row r="178" spans="1:6" ht="15" x14ac:dyDescent="0.25">
      <c r="A178" s="119"/>
      <c r="B178" s="115"/>
      <c r="C178" s="177"/>
      <c r="D178" s="177"/>
      <c r="E178" s="193"/>
      <c r="F178" s="258"/>
    </row>
    <row r="179" spans="1:6" ht="15" x14ac:dyDescent="0.25">
      <c r="A179" s="116" t="s">
        <v>252</v>
      </c>
      <c r="B179" s="129" t="s">
        <v>170</v>
      </c>
      <c r="C179" s="177">
        <v>1455</v>
      </c>
      <c r="D179" s="177">
        <v>330</v>
      </c>
      <c r="E179" s="193">
        <v>2000</v>
      </c>
      <c r="F179" s="258">
        <v>2000</v>
      </c>
    </row>
    <row r="180" spans="1:6" ht="30" x14ac:dyDescent="0.25">
      <c r="A180" s="116" t="s">
        <v>253</v>
      </c>
      <c r="B180" s="129" t="s">
        <v>184</v>
      </c>
      <c r="C180" s="177">
        <v>9119</v>
      </c>
      <c r="D180" s="174">
        <v>2990</v>
      </c>
      <c r="E180" s="177">
        <v>18000</v>
      </c>
      <c r="F180" s="275">
        <v>35000</v>
      </c>
    </row>
    <row r="181" spans="1:6" ht="15" x14ac:dyDescent="0.25">
      <c r="A181" s="116"/>
      <c r="B181" s="129"/>
      <c r="C181" s="198">
        <v>10574</v>
      </c>
      <c r="D181" s="174"/>
      <c r="E181" s="195">
        <f>SUM(E179:E180)</f>
        <v>20000</v>
      </c>
      <c r="F181" s="274">
        <f>SUM(F179:F180)</f>
        <v>37000</v>
      </c>
    </row>
    <row r="182" spans="1:6" ht="15" x14ac:dyDescent="0.25">
      <c r="A182" s="116"/>
      <c r="B182" s="129"/>
      <c r="C182" s="177"/>
      <c r="D182" s="174"/>
      <c r="E182" s="193"/>
      <c r="F182" s="258"/>
    </row>
    <row r="183" spans="1:6" ht="15" x14ac:dyDescent="0.25">
      <c r="A183" s="121" t="s">
        <v>254</v>
      </c>
      <c r="B183" s="124" t="s">
        <v>187</v>
      </c>
      <c r="C183" s="193">
        <v>10431</v>
      </c>
      <c r="D183" s="175">
        <v>2190</v>
      </c>
      <c r="E183" s="193">
        <v>6000</v>
      </c>
      <c r="F183" s="258">
        <v>4000</v>
      </c>
    </row>
    <row r="184" spans="1:6" ht="15" x14ac:dyDescent="0.25">
      <c r="A184" s="121"/>
      <c r="B184" s="124"/>
      <c r="C184" s="195">
        <f>SUM(C183)</f>
        <v>10431</v>
      </c>
      <c r="D184" s="193"/>
      <c r="E184" s="195">
        <f>SUM(E183)</f>
        <v>6000</v>
      </c>
      <c r="F184" s="274">
        <f>SUM(F183)</f>
        <v>4000</v>
      </c>
    </row>
    <row r="185" spans="1:6" ht="15" x14ac:dyDescent="0.25">
      <c r="A185" s="121"/>
      <c r="B185" s="124"/>
      <c r="C185" s="193"/>
      <c r="D185" s="193"/>
      <c r="E185" s="193"/>
      <c r="F185" s="258"/>
    </row>
    <row r="186" spans="1:6" ht="15" x14ac:dyDescent="0.25">
      <c r="A186" s="121" t="s">
        <v>255</v>
      </c>
      <c r="B186" s="124" t="s">
        <v>188</v>
      </c>
      <c r="C186" s="193">
        <v>3241</v>
      </c>
      <c r="D186" s="193">
        <v>1055</v>
      </c>
      <c r="E186" s="193">
        <v>1000</v>
      </c>
      <c r="F186" s="258">
        <v>20000</v>
      </c>
    </row>
    <row r="187" spans="1:6" ht="15" x14ac:dyDescent="0.25">
      <c r="A187" s="121"/>
      <c r="B187" s="124"/>
      <c r="C187" s="195">
        <v>3241</v>
      </c>
      <c r="D187" s="193"/>
      <c r="E187" s="195">
        <f>SUM(E186)</f>
        <v>1000</v>
      </c>
      <c r="F187" s="274">
        <f>SUM(F186)</f>
        <v>20000</v>
      </c>
    </row>
    <row r="188" spans="1:6" ht="15" x14ac:dyDescent="0.25">
      <c r="A188" s="121"/>
      <c r="B188" s="124"/>
      <c r="C188" s="193"/>
      <c r="D188" s="193"/>
      <c r="E188" s="193"/>
      <c r="F188" s="258"/>
    </row>
    <row r="189" spans="1:6" ht="15" x14ac:dyDescent="0.25">
      <c r="A189" s="119" t="s">
        <v>395</v>
      </c>
      <c r="B189" s="115" t="s">
        <v>435</v>
      </c>
      <c r="C189" s="177">
        <v>0</v>
      </c>
      <c r="D189" s="177">
        <v>0</v>
      </c>
      <c r="E189" s="193">
        <v>0</v>
      </c>
      <c r="F189" s="258">
        <v>0</v>
      </c>
    </row>
    <row r="190" spans="1:6" ht="15" x14ac:dyDescent="0.25">
      <c r="A190" s="119"/>
      <c r="B190" s="115"/>
      <c r="C190" s="198">
        <v>0</v>
      </c>
      <c r="D190" s="177"/>
      <c r="E190" s="193">
        <f>SUM(E189)</f>
        <v>0</v>
      </c>
      <c r="F190" s="258">
        <f>SUM(F189)</f>
        <v>0</v>
      </c>
    </row>
    <row r="191" spans="1:6" ht="15" x14ac:dyDescent="0.25">
      <c r="A191" s="119"/>
      <c r="B191" s="115"/>
      <c r="C191" s="177"/>
      <c r="D191" s="177"/>
      <c r="E191" s="193"/>
      <c r="F191" s="258"/>
    </row>
    <row r="192" spans="1:6" ht="15" x14ac:dyDescent="0.25">
      <c r="A192" s="119" t="s">
        <v>256</v>
      </c>
      <c r="B192" s="115" t="s">
        <v>469</v>
      </c>
      <c r="C192" s="177">
        <v>6343</v>
      </c>
      <c r="D192" s="177">
        <v>4874</v>
      </c>
      <c r="E192" s="193">
        <v>4900</v>
      </c>
      <c r="F192" s="258">
        <v>4900</v>
      </c>
    </row>
    <row r="193" spans="1:6" ht="15" x14ac:dyDescent="0.25">
      <c r="A193" s="119"/>
      <c r="B193" s="115"/>
      <c r="C193" s="198">
        <f>SUM(C192)</f>
        <v>6343</v>
      </c>
      <c r="D193" s="177"/>
      <c r="E193" s="195">
        <f>SUM(E192)</f>
        <v>4900</v>
      </c>
      <c r="F193" s="274">
        <f>SUM(F192)</f>
        <v>4900</v>
      </c>
    </row>
    <row r="194" spans="1:6" ht="15" x14ac:dyDescent="0.25">
      <c r="A194" s="119"/>
      <c r="B194" s="115"/>
      <c r="C194" s="177"/>
      <c r="D194" s="177"/>
      <c r="E194" s="193"/>
      <c r="F194" s="258"/>
    </row>
    <row r="195" spans="1:6" ht="15" x14ac:dyDescent="0.25">
      <c r="A195" s="116" t="s">
        <v>257</v>
      </c>
      <c r="B195" s="115" t="s">
        <v>48</v>
      </c>
      <c r="C195" s="177">
        <v>11335</v>
      </c>
      <c r="D195" s="177">
        <v>7080</v>
      </c>
      <c r="E195" s="133">
        <v>12000</v>
      </c>
      <c r="F195" s="275">
        <v>12000</v>
      </c>
    </row>
    <row r="196" spans="1:6" ht="15" x14ac:dyDescent="0.25">
      <c r="A196" s="116" t="s">
        <v>258</v>
      </c>
      <c r="B196" s="115" t="s">
        <v>189</v>
      </c>
      <c r="C196" s="177">
        <v>6444</v>
      </c>
      <c r="D196" s="177">
        <v>4660</v>
      </c>
      <c r="E196" s="133">
        <v>7000</v>
      </c>
      <c r="F196" s="275">
        <v>7000</v>
      </c>
    </row>
    <row r="197" spans="1:6" ht="15" x14ac:dyDescent="0.25">
      <c r="A197" s="116" t="s">
        <v>259</v>
      </c>
      <c r="B197" s="115" t="s">
        <v>50</v>
      </c>
      <c r="C197" s="177">
        <v>2296</v>
      </c>
      <c r="D197" s="177">
        <v>1690</v>
      </c>
      <c r="E197" s="133">
        <v>2800</v>
      </c>
      <c r="F197" s="275">
        <v>2800</v>
      </c>
    </row>
    <row r="198" spans="1:6" ht="15" x14ac:dyDescent="0.25">
      <c r="A198" s="116"/>
      <c r="B198" s="115"/>
      <c r="C198" s="198">
        <f>SUM(C195:C197)</f>
        <v>20075</v>
      </c>
      <c r="D198" s="174"/>
      <c r="E198" s="195">
        <f>SUM(E195:E197)</f>
        <v>21800</v>
      </c>
      <c r="F198" s="274">
        <f>SUM(F195:F197)</f>
        <v>21800</v>
      </c>
    </row>
    <row r="199" spans="1:6" ht="15" x14ac:dyDescent="0.25">
      <c r="A199" s="116"/>
      <c r="B199" s="115"/>
      <c r="C199" s="177"/>
      <c r="D199" s="174"/>
      <c r="E199" s="193"/>
      <c r="F199" s="258"/>
    </row>
    <row r="200" spans="1:6" ht="15" x14ac:dyDescent="0.25">
      <c r="A200" s="116" t="s">
        <v>260</v>
      </c>
      <c r="B200" s="117" t="s">
        <v>198</v>
      </c>
      <c r="C200" s="177">
        <v>9033</v>
      </c>
      <c r="D200" s="174">
        <v>11850</v>
      </c>
      <c r="E200" s="193">
        <v>10000</v>
      </c>
      <c r="F200" s="258">
        <v>10000</v>
      </c>
    </row>
    <row r="201" spans="1:6" ht="15" x14ac:dyDescent="0.25">
      <c r="A201" s="116"/>
      <c r="B201" s="117"/>
      <c r="C201" s="198">
        <f>SUM(C200)</f>
        <v>9033</v>
      </c>
      <c r="D201" s="174"/>
      <c r="E201" s="195">
        <f>SUM(E200)</f>
        <v>10000</v>
      </c>
      <c r="F201" s="274">
        <f>SUM(F200)</f>
        <v>10000</v>
      </c>
    </row>
    <row r="202" spans="1:6" ht="15" x14ac:dyDescent="0.25">
      <c r="A202" s="116"/>
      <c r="B202" s="117"/>
      <c r="C202" s="177"/>
      <c r="D202" s="174"/>
      <c r="E202" s="193"/>
      <c r="F202" s="258"/>
    </row>
    <row r="203" spans="1:6" ht="15" x14ac:dyDescent="0.25">
      <c r="A203" s="116" t="s">
        <v>261</v>
      </c>
      <c r="B203" s="117" t="s">
        <v>183</v>
      </c>
      <c r="C203" s="177">
        <v>36938</v>
      </c>
      <c r="D203" s="174">
        <v>12885</v>
      </c>
      <c r="E203" s="193">
        <v>22000</v>
      </c>
      <c r="F203" s="258">
        <v>22000</v>
      </c>
    </row>
    <row r="204" spans="1:6" ht="15" x14ac:dyDescent="0.25">
      <c r="A204" s="116"/>
      <c r="B204" s="117"/>
      <c r="C204" s="198">
        <f>SUM(C203)</f>
        <v>36938</v>
      </c>
      <c r="D204" s="174"/>
      <c r="E204" s="195">
        <f>SUM(E203)</f>
        <v>22000</v>
      </c>
      <c r="F204" s="274">
        <f>SUM(F203)</f>
        <v>22000</v>
      </c>
    </row>
    <row r="205" spans="1:6" ht="15" x14ac:dyDescent="0.25">
      <c r="A205" s="116"/>
      <c r="B205" s="117"/>
      <c r="C205" s="177"/>
      <c r="D205" s="174"/>
      <c r="E205" s="193"/>
      <c r="F205" s="258"/>
    </row>
    <row r="206" spans="1:6" ht="15" x14ac:dyDescent="0.25">
      <c r="A206" s="95" t="s">
        <v>329</v>
      </c>
      <c r="B206" s="131" t="s">
        <v>162</v>
      </c>
      <c r="C206" s="193">
        <v>0</v>
      </c>
      <c r="D206" s="196">
        <v>0</v>
      </c>
      <c r="E206" s="193">
        <v>0</v>
      </c>
      <c r="F206" s="258">
        <v>0</v>
      </c>
    </row>
    <row r="207" spans="1:6" ht="15" x14ac:dyDescent="0.25">
      <c r="A207" s="95"/>
      <c r="B207" s="131"/>
      <c r="C207" s="195">
        <v>0</v>
      </c>
      <c r="D207" s="196"/>
      <c r="E207" s="193">
        <f>SUM(E206)</f>
        <v>0</v>
      </c>
      <c r="F207" s="258">
        <f>SUM(F206)</f>
        <v>0</v>
      </c>
    </row>
    <row r="208" spans="1:6" ht="15" x14ac:dyDescent="0.25">
      <c r="A208" s="95"/>
      <c r="B208" s="131"/>
      <c r="C208" s="193"/>
      <c r="D208" s="196"/>
      <c r="E208" s="193"/>
      <c r="F208" s="258"/>
    </row>
    <row r="209" spans="1:6" ht="15" x14ac:dyDescent="0.25">
      <c r="A209" s="119" t="s">
        <v>262</v>
      </c>
      <c r="B209" s="115" t="s">
        <v>462</v>
      </c>
      <c r="C209" s="177">
        <v>2870</v>
      </c>
      <c r="D209" s="174">
        <v>0</v>
      </c>
      <c r="E209" s="193">
        <v>4000</v>
      </c>
      <c r="F209" s="258">
        <v>12000</v>
      </c>
    </row>
    <row r="210" spans="1:6" ht="15" x14ac:dyDescent="0.25">
      <c r="A210" s="119" t="s">
        <v>396</v>
      </c>
      <c r="B210" s="115" t="s">
        <v>397</v>
      </c>
      <c r="C210" s="177">
        <v>0</v>
      </c>
      <c r="D210" s="174">
        <v>0</v>
      </c>
      <c r="E210" s="193">
        <v>2000</v>
      </c>
      <c r="F210" s="258">
        <v>500</v>
      </c>
    </row>
    <row r="211" spans="1:6" ht="14.1" customHeight="1" x14ac:dyDescent="0.25">
      <c r="A211" s="95" t="s">
        <v>263</v>
      </c>
      <c r="B211" s="114" t="s">
        <v>200</v>
      </c>
      <c r="C211" s="193">
        <v>2333</v>
      </c>
      <c r="D211" s="193">
        <v>0</v>
      </c>
      <c r="E211" s="193">
        <v>5000</v>
      </c>
      <c r="F211" s="258">
        <v>2500</v>
      </c>
    </row>
    <row r="212" spans="1:6" ht="14.1" customHeight="1" x14ac:dyDescent="0.25">
      <c r="A212" s="95" t="s">
        <v>264</v>
      </c>
      <c r="B212" s="131" t="s">
        <v>201</v>
      </c>
      <c r="C212" s="193">
        <v>4310</v>
      </c>
      <c r="D212" s="196">
        <v>0</v>
      </c>
      <c r="E212" s="193">
        <v>6000</v>
      </c>
      <c r="F212" s="258">
        <v>6000</v>
      </c>
    </row>
    <row r="213" spans="1:6" ht="14.1" customHeight="1" x14ac:dyDescent="0.25">
      <c r="A213" s="95"/>
      <c r="B213" s="131"/>
      <c r="C213" s="195">
        <f>SUM(C209:C212)</f>
        <v>9513</v>
      </c>
      <c r="D213" s="196"/>
      <c r="E213" s="195">
        <f>SUM(E209:E212)</f>
        <v>17000</v>
      </c>
      <c r="F213" s="274">
        <f>SUM(F209:F212)</f>
        <v>21000</v>
      </c>
    </row>
    <row r="214" spans="1:6" ht="14.1" customHeight="1" x14ac:dyDescent="0.25">
      <c r="A214" s="95"/>
      <c r="B214" s="131"/>
      <c r="C214" s="193"/>
      <c r="D214" s="196"/>
      <c r="E214" s="193"/>
      <c r="F214" s="258"/>
    </row>
    <row r="215" spans="1:6" ht="14.1" customHeight="1" x14ac:dyDescent="0.25">
      <c r="A215" s="95" t="s">
        <v>398</v>
      </c>
      <c r="B215" s="131" t="s">
        <v>399</v>
      </c>
      <c r="C215" s="193">
        <v>0</v>
      </c>
      <c r="D215" s="196"/>
      <c r="E215" s="193">
        <v>0</v>
      </c>
      <c r="F215" s="258">
        <v>0</v>
      </c>
    </row>
    <row r="216" spans="1:6" ht="14.1" customHeight="1" x14ac:dyDescent="0.25">
      <c r="A216" s="95"/>
      <c r="B216" s="131"/>
      <c r="C216" s="195">
        <v>0</v>
      </c>
      <c r="D216" s="196"/>
      <c r="E216" s="193">
        <f>SUM(E215)</f>
        <v>0</v>
      </c>
      <c r="F216" s="258">
        <v>0</v>
      </c>
    </row>
    <row r="217" spans="1:6" ht="14.1" customHeight="1" x14ac:dyDescent="0.25">
      <c r="A217" s="95"/>
      <c r="B217" s="131"/>
      <c r="C217" s="193"/>
      <c r="D217" s="196"/>
      <c r="E217" s="193"/>
      <c r="F217" s="258"/>
    </row>
    <row r="218" spans="1:6" ht="14.1" customHeight="1" x14ac:dyDescent="0.25">
      <c r="A218" s="125" t="s">
        <v>265</v>
      </c>
      <c r="B218" s="115" t="s">
        <v>185</v>
      </c>
      <c r="C218" s="177">
        <v>0</v>
      </c>
      <c r="D218" s="174">
        <v>275</v>
      </c>
      <c r="E218" s="193">
        <v>4000</v>
      </c>
      <c r="F218" s="258">
        <v>4000</v>
      </c>
    </row>
    <row r="219" spans="1:6" ht="14.1" customHeight="1" x14ac:dyDescent="0.25">
      <c r="A219" s="125" t="s">
        <v>400</v>
      </c>
      <c r="B219" s="131" t="s">
        <v>401</v>
      </c>
      <c r="C219" s="193">
        <v>0</v>
      </c>
      <c r="D219" s="196">
        <v>0</v>
      </c>
      <c r="E219" s="193">
        <v>0</v>
      </c>
      <c r="F219" s="258">
        <v>0</v>
      </c>
    </row>
    <row r="220" spans="1:6" ht="14.1" customHeight="1" x14ac:dyDescent="0.25">
      <c r="A220" s="125"/>
      <c r="B220" s="131"/>
      <c r="C220" s="195">
        <v>0</v>
      </c>
      <c r="D220" s="196"/>
      <c r="E220" s="195">
        <f>SUM(E218:E219)</f>
        <v>4000</v>
      </c>
      <c r="F220" s="274">
        <f>SUM(F218:F219)</f>
        <v>4000</v>
      </c>
    </row>
    <row r="221" spans="1:6" ht="14.1" customHeight="1" x14ac:dyDescent="0.25">
      <c r="A221" s="125"/>
      <c r="B221" s="131"/>
      <c r="C221" s="193"/>
      <c r="D221" s="196"/>
      <c r="E221" s="193"/>
      <c r="F221" s="258"/>
    </row>
    <row r="222" spans="1:6" ht="14.1" customHeight="1" x14ac:dyDescent="0.25">
      <c r="A222" s="95" t="s">
        <v>402</v>
      </c>
      <c r="B222" s="131" t="s">
        <v>403</v>
      </c>
      <c r="C222" s="193">
        <v>0</v>
      </c>
      <c r="D222" s="196"/>
      <c r="E222" s="193">
        <v>0</v>
      </c>
      <c r="F222" s="258">
        <v>0</v>
      </c>
    </row>
    <row r="223" spans="1:6" ht="14.1" customHeight="1" x14ac:dyDescent="0.25">
      <c r="A223" s="95"/>
      <c r="B223" s="131"/>
      <c r="C223" s="195">
        <v>0</v>
      </c>
      <c r="D223" s="196"/>
      <c r="E223" s="193">
        <f>SUM(E222)</f>
        <v>0</v>
      </c>
      <c r="F223" s="258">
        <f>SUM(F222)</f>
        <v>0</v>
      </c>
    </row>
    <row r="224" spans="1:6" ht="14.1" customHeight="1" x14ac:dyDescent="0.25">
      <c r="A224" s="95"/>
      <c r="B224" s="131"/>
      <c r="C224" s="193"/>
      <c r="D224" s="196"/>
      <c r="E224" s="193"/>
      <c r="F224" s="258"/>
    </row>
    <row r="225" spans="1:6" ht="14.1" customHeight="1" x14ac:dyDescent="0.25">
      <c r="A225" s="95" t="s">
        <v>406</v>
      </c>
      <c r="B225" s="131" t="s">
        <v>408</v>
      </c>
      <c r="C225" s="193">
        <v>94947</v>
      </c>
      <c r="D225" s="196">
        <v>621209.88</v>
      </c>
      <c r="E225" s="193">
        <v>621209.88</v>
      </c>
      <c r="F225" s="258">
        <v>0</v>
      </c>
    </row>
    <row r="226" spans="1:6" ht="14.1" customHeight="1" x14ac:dyDescent="0.25">
      <c r="A226" s="95"/>
      <c r="B226" s="131"/>
      <c r="C226" s="195">
        <f>SUM(C225)</f>
        <v>94947</v>
      </c>
      <c r="D226" s="196"/>
      <c r="E226" s="195">
        <f>SUM(E225)</f>
        <v>621209.88</v>
      </c>
      <c r="F226" s="258">
        <v>0</v>
      </c>
    </row>
    <row r="227" spans="1:6" ht="14.1" customHeight="1" x14ac:dyDescent="0.25">
      <c r="A227" s="95"/>
      <c r="B227" s="131"/>
      <c r="C227" s="193"/>
      <c r="D227" s="196"/>
      <c r="E227" s="193"/>
      <c r="F227" s="258"/>
    </row>
    <row r="228" spans="1:6" ht="14.1" customHeight="1" x14ac:dyDescent="0.25">
      <c r="A228" s="95" t="s">
        <v>407</v>
      </c>
      <c r="B228" s="131" t="s">
        <v>416</v>
      </c>
      <c r="C228" s="193">
        <v>0</v>
      </c>
      <c r="D228" s="196"/>
      <c r="E228" s="193">
        <v>0</v>
      </c>
      <c r="F228" s="258">
        <v>0</v>
      </c>
    </row>
    <row r="229" spans="1:6" ht="14.1" customHeight="1" x14ac:dyDescent="0.25">
      <c r="A229" s="95"/>
      <c r="B229" s="131"/>
      <c r="C229" s="195">
        <v>0</v>
      </c>
      <c r="D229" s="196"/>
      <c r="E229" s="193">
        <f>SUM(E228)</f>
        <v>0</v>
      </c>
      <c r="F229" s="258">
        <v>0</v>
      </c>
    </row>
    <row r="230" spans="1:6" ht="14.1" customHeight="1" x14ac:dyDescent="0.25">
      <c r="A230" s="95"/>
      <c r="B230" s="131"/>
      <c r="C230" s="193"/>
      <c r="D230" s="196"/>
      <c r="E230" s="193"/>
      <c r="F230" s="258"/>
    </row>
    <row r="231" spans="1:6" ht="14.1" customHeight="1" x14ac:dyDescent="0.25">
      <c r="A231" s="95" t="s">
        <v>409</v>
      </c>
      <c r="B231" s="131" t="s">
        <v>410</v>
      </c>
      <c r="C231" s="193">
        <v>21379</v>
      </c>
      <c r="D231" s="196">
        <v>9293.2000000000007</v>
      </c>
      <c r="E231" s="193">
        <v>9293.2000000000007</v>
      </c>
      <c r="F231" s="258">
        <v>0</v>
      </c>
    </row>
    <row r="232" spans="1:6" ht="14.1" customHeight="1" x14ac:dyDescent="0.25">
      <c r="A232" s="95"/>
      <c r="B232" s="131"/>
      <c r="C232" s="195">
        <v>21379</v>
      </c>
      <c r="D232" s="196"/>
      <c r="E232" s="195">
        <f>SUM(E231)</f>
        <v>9293.2000000000007</v>
      </c>
      <c r="F232" s="258">
        <v>0</v>
      </c>
    </row>
    <row r="233" spans="1:6" ht="14.1" customHeight="1" x14ac:dyDescent="0.25">
      <c r="A233" s="95"/>
      <c r="B233" s="131"/>
      <c r="C233" s="193"/>
      <c r="D233" s="196"/>
      <c r="E233" s="193"/>
      <c r="F233" s="258"/>
    </row>
    <row r="234" spans="1:6" ht="14.1" customHeight="1" x14ac:dyDescent="0.25">
      <c r="A234" s="95" t="s">
        <v>411</v>
      </c>
      <c r="B234" s="131" t="s">
        <v>421</v>
      </c>
      <c r="C234" s="193">
        <v>340</v>
      </c>
      <c r="D234" s="196"/>
      <c r="E234" s="193">
        <v>0</v>
      </c>
      <c r="F234" s="258">
        <v>0</v>
      </c>
    </row>
    <row r="235" spans="1:6" ht="14.1" customHeight="1" x14ac:dyDescent="0.25">
      <c r="A235" s="95" t="s">
        <v>412</v>
      </c>
      <c r="B235" s="131" t="s">
        <v>420</v>
      </c>
      <c r="C235" s="193">
        <v>0</v>
      </c>
      <c r="D235" s="196"/>
      <c r="E235" s="193">
        <v>0</v>
      </c>
      <c r="F235" s="258">
        <v>0</v>
      </c>
    </row>
    <row r="236" spans="1:6" ht="14.1" customHeight="1" x14ac:dyDescent="0.25">
      <c r="A236" s="95" t="s">
        <v>413</v>
      </c>
      <c r="B236" s="131" t="s">
        <v>419</v>
      </c>
      <c r="C236" s="193">
        <v>0</v>
      </c>
      <c r="D236" s="196"/>
      <c r="E236" s="193">
        <v>0</v>
      </c>
      <c r="F236" s="258">
        <v>17191</v>
      </c>
    </row>
    <row r="237" spans="1:6" ht="14.1" customHeight="1" x14ac:dyDescent="0.25">
      <c r="A237" s="95" t="s">
        <v>414</v>
      </c>
      <c r="B237" s="131" t="s">
        <v>418</v>
      </c>
      <c r="C237" s="193">
        <v>527</v>
      </c>
      <c r="D237" s="196"/>
      <c r="E237" s="193">
        <v>0</v>
      </c>
      <c r="F237" s="258">
        <v>0</v>
      </c>
    </row>
    <row r="238" spans="1:6" ht="14.1" customHeight="1" x14ac:dyDescent="0.25">
      <c r="A238" s="95" t="s">
        <v>404</v>
      </c>
      <c r="B238" s="131" t="s">
        <v>405</v>
      </c>
      <c r="C238" s="193">
        <v>0</v>
      </c>
      <c r="D238" s="196"/>
      <c r="E238" s="193">
        <v>0</v>
      </c>
      <c r="F238" s="258">
        <v>0</v>
      </c>
    </row>
    <row r="239" spans="1:6" ht="14.1" customHeight="1" x14ac:dyDescent="0.25">
      <c r="A239" s="95" t="s">
        <v>415</v>
      </c>
      <c r="B239" s="131" t="s">
        <v>417</v>
      </c>
      <c r="C239" s="193">
        <v>0</v>
      </c>
      <c r="D239" s="196"/>
      <c r="E239" s="194">
        <v>0</v>
      </c>
      <c r="F239" s="258">
        <v>0</v>
      </c>
    </row>
    <row r="240" spans="1:6" ht="14.1" customHeight="1" x14ac:dyDescent="0.25">
      <c r="A240" s="95"/>
      <c r="B240" s="131"/>
      <c r="C240" s="195">
        <f>SUM(C234:C239)</f>
        <v>867</v>
      </c>
      <c r="D240" s="196"/>
      <c r="E240" s="193">
        <f>SUM(E234:E239)</f>
        <v>0</v>
      </c>
      <c r="F240" s="258">
        <f>SUM(F234:F239)</f>
        <v>17191</v>
      </c>
    </row>
    <row r="241" spans="1:7" ht="14.1" customHeight="1" x14ac:dyDescent="0.25">
      <c r="A241" s="95"/>
      <c r="B241" s="131"/>
      <c r="C241" s="195"/>
      <c r="D241" s="196"/>
      <c r="E241" s="193"/>
      <c r="F241" s="258"/>
    </row>
    <row r="242" spans="1:7" ht="14.1" customHeight="1" x14ac:dyDescent="0.25">
      <c r="A242" s="95" t="s">
        <v>463</v>
      </c>
      <c r="B242" s="131" t="s">
        <v>466</v>
      </c>
      <c r="C242" s="193">
        <v>300000</v>
      </c>
      <c r="D242" s="194">
        <v>109000</v>
      </c>
      <c r="E242" s="194">
        <v>109000</v>
      </c>
      <c r="F242" s="258">
        <v>91000</v>
      </c>
      <c r="G242" s="200"/>
    </row>
    <row r="243" spans="1:7" ht="14.1" customHeight="1" x14ac:dyDescent="0.25">
      <c r="A243" s="95" t="s">
        <v>465</v>
      </c>
      <c r="B243" s="131" t="s">
        <v>464</v>
      </c>
      <c r="C243" s="195">
        <v>300000</v>
      </c>
      <c r="D243" s="196"/>
      <c r="E243" s="195">
        <f>SUM(E242)</f>
        <v>109000</v>
      </c>
      <c r="F243" s="258">
        <f>SUM(F242)</f>
        <v>91000</v>
      </c>
    </row>
    <row r="244" spans="1:7" ht="14.1" customHeight="1" x14ac:dyDescent="0.25">
      <c r="A244" s="95"/>
      <c r="B244" s="131"/>
      <c r="C244" s="196"/>
      <c r="D244" s="196"/>
      <c r="E244" s="193"/>
      <c r="F244" s="258"/>
    </row>
    <row r="245" spans="1:7" ht="14.1" customHeight="1" x14ac:dyDescent="0.25">
      <c r="A245" s="227"/>
      <c r="B245" s="234" t="s">
        <v>567</v>
      </c>
      <c r="C245" s="229">
        <f>C246-C9</f>
        <v>2609314</v>
      </c>
      <c r="D245" s="229"/>
      <c r="E245" s="229">
        <f>E246-E9</f>
        <v>3147643.08</v>
      </c>
      <c r="F245" s="229">
        <f>F246-F9</f>
        <v>2481115</v>
      </c>
      <c r="G245" s="200"/>
    </row>
    <row r="246" spans="1:7" ht="14.1" customHeight="1" x14ac:dyDescent="0.25">
      <c r="A246" s="230"/>
      <c r="B246" s="231" t="s">
        <v>423</v>
      </c>
      <c r="C246" s="233">
        <f>SUM(C243,C240,C232,C229,C226,C223,C220,C216,C213,C207,C204,C201,C198,C193,C187,C190,C184,C181,C177,C172,C169,C166,C153,C148,C145,C142,C137,C132,C121,C116,C113,C108,C105,C89,C79,C70,C63,C58,C52,C44,C41,C37,C34,C17,C9)</f>
        <v>4187039</v>
      </c>
      <c r="D246" s="232"/>
      <c r="E246" s="233">
        <f>SUM(E243,E240,E232,E229,E226,E223,E220,E216,E213,E207,E204,E201,E198,E193,E187,E190,E184,E181,E177,E172,E169,E166,E153,E148,E145,E142,E137,E132,E121,E116,E113,E108,E105,E89,E79,E70,E63,E58,E52,E44,E41,E37,E34,E17,E9)</f>
        <v>3945865.08</v>
      </c>
      <c r="F246" s="232">
        <f>SUM(F243,F240,F232,F229,F226,F223,F220,F216,F213,F207,F204,F201,F198,F193,F187,F190,F184,F181,F177,F172,F169,F166,F153,F148,F145,F142,F137,F132,F121,F116,F113,F108,F105,F89,F79,F70,F63,F58,F52,F44,F41,F37,F34,F17,F9)</f>
        <v>3279337</v>
      </c>
    </row>
    <row r="247" spans="1:7" ht="14.1" customHeight="1" x14ac:dyDescent="0.25">
      <c r="D247" s="85"/>
      <c r="F247" s="183"/>
    </row>
    <row r="248" spans="1:7" ht="14.1" customHeight="1" x14ac:dyDescent="0.25">
      <c r="B248" s="73"/>
      <c r="C248" s="73"/>
      <c r="F248" s="183"/>
    </row>
    <row r="249" spans="1:7" ht="14.1" customHeight="1" thickBot="1" x14ac:dyDescent="0.3">
      <c r="F249" s="183"/>
    </row>
    <row r="250" spans="1:7" ht="14.1" customHeight="1" thickBot="1" x14ac:dyDescent="0.3">
      <c r="A250" s="249"/>
      <c r="B250" s="250" t="s">
        <v>568</v>
      </c>
      <c r="C250" s="251"/>
      <c r="D250" s="251"/>
      <c r="E250" s="272"/>
      <c r="F250" s="276"/>
    </row>
    <row r="251" spans="1:7" ht="14.1" customHeight="1" x14ac:dyDescent="0.25">
      <c r="A251" s="246"/>
      <c r="B251" s="247" t="s">
        <v>569</v>
      </c>
      <c r="C251" s="248"/>
      <c r="D251" s="248"/>
      <c r="E251" s="252">
        <f>'6511 Income'!H31</f>
        <v>2368140</v>
      </c>
      <c r="F251" s="277">
        <f>'6511 Income'!I31</f>
        <v>2481115</v>
      </c>
    </row>
    <row r="252" spans="1:7" ht="14.1" customHeight="1" x14ac:dyDescent="0.25">
      <c r="A252" s="242"/>
      <c r="B252" s="240" t="s">
        <v>570</v>
      </c>
      <c r="C252" s="182"/>
      <c r="D252" s="182"/>
      <c r="E252" s="177">
        <f>E245</f>
        <v>3147643.08</v>
      </c>
      <c r="F252" s="278">
        <f>F245</f>
        <v>2481115</v>
      </c>
    </row>
    <row r="253" spans="1:7" ht="14.1" customHeight="1" x14ac:dyDescent="0.25">
      <c r="A253" s="242"/>
      <c r="B253" s="240" t="s">
        <v>571</v>
      </c>
      <c r="C253" s="182"/>
      <c r="D253" s="182"/>
      <c r="E253" s="177">
        <f>SUM(E251-E252)</f>
        <v>-779503.08000000007</v>
      </c>
      <c r="F253" s="278">
        <f>SUM(F251-F252)</f>
        <v>0</v>
      </c>
    </row>
    <row r="254" spans="1:7" ht="14.1" customHeight="1" x14ac:dyDescent="0.25">
      <c r="A254" s="242"/>
      <c r="B254" s="109"/>
      <c r="C254" s="109"/>
      <c r="D254" s="109"/>
      <c r="E254" s="132"/>
      <c r="F254" s="279"/>
    </row>
    <row r="255" spans="1:7" ht="14.1" customHeight="1" x14ac:dyDescent="0.25">
      <c r="A255" s="242"/>
      <c r="B255" s="109"/>
      <c r="C255" s="109"/>
      <c r="D255" s="109"/>
      <c r="E255" s="132"/>
      <c r="F255" s="279"/>
    </row>
    <row r="256" spans="1:7" ht="14.1" customHeight="1" x14ac:dyDescent="0.25">
      <c r="A256" s="242"/>
      <c r="B256" s="241" t="s">
        <v>572</v>
      </c>
      <c r="C256" s="109"/>
      <c r="D256" s="109"/>
      <c r="E256" s="193">
        <f>'6511 Income'!H32</f>
        <v>3945865</v>
      </c>
      <c r="F256" s="279">
        <f>'6511 Income'!I32</f>
        <v>3279337</v>
      </c>
    </row>
    <row r="257" spans="1:6" ht="14.1" customHeight="1" x14ac:dyDescent="0.25">
      <c r="A257" s="242"/>
      <c r="B257" s="241" t="s">
        <v>573</v>
      </c>
      <c r="C257" s="109"/>
      <c r="D257" s="109"/>
      <c r="E257" s="193">
        <f>E246</f>
        <v>3945865.08</v>
      </c>
      <c r="F257" s="279">
        <f>F246</f>
        <v>3279337</v>
      </c>
    </row>
    <row r="258" spans="1:6" ht="14.1" customHeight="1" thickBot="1" x14ac:dyDescent="0.3">
      <c r="A258" s="243"/>
      <c r="B258" s="244" t="s">
        <v>8</v>
      </c>
      <c r="C258" s="245"/>
      <c r="D258" s="245"/>
      <c r="E258" s="253">
        <f>SUM(E256-E257)</f>
        <v>-8.0000000074505806E-2</v>
      </c>
      <c r="F258" s="280">
        <f>SUM(F256-F257)</f>
        <v>0</v>
      </c>
    </row>
  </sheetData>
  <phoneticPr fontId="18" type="noConversion"/>
  <printOptions horizontalCentered="1"/>
  <pageMargins left="0.25" right="0.25" top="0.75" bottom="0.75" header="0.3" footer="0.3"/>
  <pageSetup firstPageNumber="2" fitToHeight="0" orientation="portrait" useFirstPageNumber="1" r:id="rId1"/>
  <headerFooter>
    <oddFooter>&amp;C&amp;"Helvetica,Regular"&amp;12&amp;K000000&amp;P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78E27-3715-4F02-A5B8-F5F6F94C59F8}">
  <sheetPr>
    <tabColor rgb="FF00B050"/>
    <pageSetUpPr fitToPage="1"/>
  </sheetPr>
  <dimension ref="A1:E15"/>
  <sheetViews>
    <sheetView tabSelected="1" workbookViewId="0">
      <selection activeCell="E28" sqref="E28"/>
    </sheetView>
  </sheetViews>
  <sheetFormatPr defaultColWidth="15.42578125" defaultRowHeight="12.75" x14ac:dyDescent="0.2"/>
  <cols>
    <col min="2" max="2" width="34.5703125" customWidth="1"/>
    <col min="5" max="5" width="15.42578125" style="264"/>
  </cols>
  <sheetData>
    <row r="1" spans="1:5" ht="32.450000000000003" customHeight="1" x14ac:dyDescent="0.2">
      <c r="A1" s="192" t="s">
        <v>33</v>
      </c>
      <c r="B1" s="192" t="s">
        <v>34</v>
      </c>
      <c r="C1" s="282" t="s">
        <v>564</v>
      </c>
      <c r="D1" s="282" t="s">
        <v>582</v>
      </c>
      <c r="E1" s="281" t="s">
        <v>575</v>
      </c>
    </row>
    <row r="2" spans="1:5" ht="15" customHeight="1" x14ac:dyDescent="0.2">
      <c r="A2" s="86"/>
      <c r="B2" s="86"/>
      <c r="C2" s="86"/>
      <c r="D2" s="86"/>
      <c r="E2" s="218"/>
    </row>
    <row r="3" spans="1:5" ht="15" customHeight="1" x14ac:dyDescent="0.25">
      <c r="A3" s="87" t="s">
        <v>190</v>
      </c>
      <c r="B3" s="88"/>
      <c r="C3" s="270"/>
      <c r="D3" s="270"/>
      <c r="E3" s="218"/>
    </row>
    <row r="4" spans="1:5" ht="15" customHeight="1" x14ac:dyDescent="0.25">
      <c r="A4" s="88" t="s">
        <v>313</v>
      </c>
      <c r="B4" s="89" t="s">
        <v>9</v>
      </c>
      <c r="C4" s="90">
        <v>300000</v>
      </c>
      <c r="D4" s="90">
        <v>300000</v>
      </c>
      <c r="E4" s="218">
        <v>130650</v>
      </c>
    </row>
    <row r="5" spans="1:5" ht="13.5" customHeight="1" x14ac:dyDescent="0.25">
      <c r="A5" s="88" t="s">
        <v>322</v>
      </c>
      <c r="B5" s="89" t="s">
        <v>6</v>
      </c>
      <c r="C5" s="90">
        <v>0</v>
      </c>
      <c r="D5" s="90">
        <v>0</v>
      </c>
      <c r="E5" s="218">
        <v>0</v>
      </c>
    </row>
    <row r="6" spans="1:5" ht="13.7" customHeight="1" x14ac:dyDescent="0.25">
      <c r="A6" s="88" t="s">
        <v>325</v>
      </c>
      <c r="B6" s="89" t="s">
        <v>31</v>
      </c>
      <c r="C6" s="90">
        <v>109000</v>
      </c>
      <c r="D6" s="90">
        <v>109000</v>
      </c>
      <c r="E6" s="218">
        <v>91000</v>
      </c>
    </row>
    <row r="7" spans="1:5" ht="15" x14ac:dyDescent="0.25">
      <c r="A7" s="237"/>
      <c r="B7" s="238" t="s">
        <v>467</v>
      </c>
      <c r="C7" s="271">
        <f>SUM(C4:C6)</f>
        <v>409000</v>
      </c>
      <c r="D7" s="271">
        <v>409000</v>
      </c>
      <c r="E7" s="256">
        <f>SUM(E4:E6)</f>
        <v>221650</v>
      </c>
    </row>
    <row r="8" spans="1:5" x14ac:dyDescent="0.2">
      <c r="A8" s="88"/>
      <c r="B8" s="88"/>
      <c r="C8" s="86"/>
      <c r="D8" s="86"/>
      <c r="E8" s="218"/>
    </row>
    <row r="9" spans="1:5" x14ac:dyDescent="0.2">
      <c r="A9" s="86"/>
      <c r="B9" s="86"/>
      <c r="C9" s="86"/>
      <c r="D9" s="86"/>
      <c r="E9" s="218"/>
    </row>
    <row r="10" spans="1:5" ht="15" x14ac:dyDescent="0.25">
      <c r="A10" s="87" t="s">
        <v>439</v>
      </c>
      <c r="B10" s="88"/>
      <c r="C10" s="270"/>
      <c r="D10" s="270"/>
      <c r="E10" s="218"/>
    </row>
    <row r="11" spans="1:5" ht="15" x14ac:dyDescent="0.25">
      <c r="A11" s="91" t="s">
        <v>442</v>
      </c>
      <c r="B11" s="89" t="s">
        <v>441</v>
      </c>
      <c r="C11" s="90">
        <v>109000</v>
      </c>
      <c r="D11" s="90">
        <v>130650</v>
      </c>
      <c r="E11" s="218">
        <v>151650</v>
      </c>
    </row>
    <row r="12" spans="1:5" ht="15" x14ac:dyDescent="0.25">
      <c r="A12" s="91" t="s">
        <v>443</v>
      </c>
      <c r="B12" s="89" t="s">
        <v>444</v>
      </c>
      <c r="C12" s="90">
        <v>0</v>
      </c>
      <c r="D12" s="90"/>
      <c r="E12" s="218">
        <v>0</v>
      </c>
    </row>
    <row r="13" spans="1:5" ht="15" x14ac:dyDescent="0.25">
      <c r="A13" s="91" t="s">
        <v>446</v>
      </c>
      <c r="B13" s="89" t="s">
        <v>445</v>
      </c>
      <c r="C13" s="90">
        <v>300000</v>
      </c>
      <c r="D13" s="90">
        <v>278350</v>
      </c>
      <c r="E13" s="218">
        <v>70000</v>
      </c>
    </row>
    <row r="14" spans="1:5" ht="15" x14ac:dyDescent="0.25">
      <c r="A14" s="91" t="s">
        <v>447</v>
      </c>
      <c r="B14" s="89" t="s">
        <v>448</v>
      </c>
      <c r="C14" s="90">
        <v>0</v>
      </c>
      <c r="D14" s="90"/>
      <c r="E14" s="218">
        <v>0</v>
      </c>
    </row>
    <row r="15" spans="1:5" ht="15" x14ac:dyDescent="0.25">
      <c r="A15" s="235"/>
      <c r="B15" s="228" t="s">
        <v>440</v>
      </c>
      <c r="C15" s="236">
        <f>SUM(C11:C14)</f>
        <v>409000</v>
      </c>
      <c r="D15" s="236">
        <f>SUM(D11:D14)</f>
        <v>409000</v>
      </c>
      <c r="E15" s="265">
        <f>SUM(E11:E14)</f>
        <v>221650</v>
      </c>
    </row>
  </sheetData>
  <printOptions horizontalCentered="1"/>
  <pageMargins left="0.25" right="0.25" top="0.75" bottom="0.75" header="0.3" footer="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0B9F-5BC2-D24E-8408-7B998A96C391}">
  <sheetPr>
    <tabColor rgb="FFFFFF00"/>
  </sheetPr>
  <dimension ref="A1:IU39"/>
  <sheetViews>
    <sheetView workbookViewId="0"/>
  </sheetViews>
  <sheetFormatPr defaultColWidth="8.85546875" defaultRowHeight="14.1" customHeight="1" x14ac:dyDescent="0.25"/>
  <cols>
    <col min="1" max="1" width="23.140625" style="72" customWidth="1"/>
    <col min="2" max="2" width="24.7109375" style="72" customWidth="1"/>
    <col min="3" max="3" width="34.85546875" style="72" customWidth="1"/>
    <col min="4" max="4" width="17.7109375" style="72" customWidth="1"/>
    <col min="5" max="255" width="8.85546875" style="72"/>
    <col min="256" max="16384" width="8.85546875" style="73"/>
  </cols>
  <sheetData>
    <row r="1" spans="1:255" ht="60" customHeight="1" thickTop="1" thickBot="1" x14ac:dyDescent="0.3">
      <c r="A1" s="70" t="s">
        <v>51</v>
      </c>
      <c r="B1" s="70" t="s">
        <v>34</v>
      </c>
      <c r="C1" s="50" t="s">
        <v>35</v>
      </c>
      <c r="D1" s="71" t="s">
        <v>36</v>
      </c>
    </row>
    <row r="2" spans="1:255" ht="15.6" customHeight="1" x14ac:dyDescent="0.25">
      <c r="A2" s="74"/>
      <c r="B2" s="53"/>
      <c r="C2" s="53"/>
      <c r="D2" s="75"/>
    </row>
    <row r="3" spans="1:255" ht="13.7" customHeight="1" x14ac:dyDescent="0.25">
      <c r="A3" s="76" t="s">
        <v>52</v>
      </c>
      <c r="B3" s="77" t="s">
        <v>53</v>
      </c>
      <c r="C3" s="82" t="s">
        <v>54</v>
      </c>
      <c r="D3" s="77"/>
    </row>
    <row r="4" spans="1:255" ht="15" x14ac:dyDescent="0.25">
      <c r="A4" s="41"/>
      <c r="B4" s="3"/>
      <c r="C4" s="55"/>
      <c r="D4" s="11"/>
    </row>
    <row r="5" spans="1:255" ht="15" x14ac:dyDescent="0.25">
      <c r="A5" s="41"/>
      <c r="B5" s="3"/>
      <c r="C5" s="55"/>
      <c r="D5" s="41"/>
    </row>
    <row r="6" spans="1:255" ht="15" x14ac:dyDescent="0.25">
      <c r="A6" s="41"/>
      <c r="B6" s="3"/>
      <c r="C6" s="55"/>
      <c r="D6" s="41"/>
    </row>
    <row r="7" spans="1:255" ht="15" customHeight="1" x14ac:dyDescent="0.25">
      <c r="A7" s="41"/>
      <c r="B7" s="41"/>
      <c r="C7" s="61" t="s">
        <v>55</v>
      </c>
      <c r="D7" s="11">
        <f>SUM(D4:D6)</f>
        <v>0</v>
      </c>
    </row>
    <row r="8" spans="1:255" ht="15" customHeight="1" x14ac:dyDescent="0.25">
      <c r="A8" s="62" t="s">
        <v>56</v>
      </c>
      <c r="B8" s="41"/>
      <c r="C8" s="56"/>
      <c r="D8" s="11"/>
    </row>
    <row r="9" spans="1:255" ht="15" x14ac:dyDescent="0.25">
      <c r="A9" s="62" t="s">
        <v>57</v>
      </c>
      <c r="B9" s="41" t="s">
        <v>46</v>
      </c>
      <c r="C9" s="56" t="s">
        <v>58</v>
      </c>
      <c r="D9" s="11">
        <v>4700</v>
      </c>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row>
    <row r="10" spans="1:255" ht="15" x14ac:dyDescent="0.25">
      <c r="A10" s="62" t="s">
        <v>59</v>
      </c>
      <c r="B10" s="41" t="s">
        <v>60</v>
      </c>
      <c r="C10" s="56"/>
      <c r="D10" s="11">
        <v>0</v>
      </c>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c r="IR10" s="73"/>
      <c r="IS10" s="73"/>
      <c r="IT10" s="73"/>
      <c r="IU10" s="73"/>
    </row>
    <row r="11" spans="1:255" ht="15" x14ac:dyDescent="0.25">
      <c r="A11" s="62" t="s">
        <v>59</v>
      </c>
      <c r="B11" s="41" t="s">
        <v>61</v>
      </c>
      <c r="C11" s="56" t="s">
        <v>62</v>
      </c>
      <c r="D11" s="11">
        <v>40000</v>
      </c>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c r="IR11" s="73"/>
      <c r="IS11" s="73"/>
      <c r="IT11" s="73"/>
      <c r="IU11" s="73"/>
    </row>
    <row r="12" spans="1:255" ht="15" x14ac:dyDescent="0.25">
      <c r="A12" s="62" t="s">
        <v>63</v>
      </c>
      <c r="B12" s="41" t="s">
        <v>64</v>
      </c>
      <c r="C12" s="56" t="s">
        <v>58</v>
      </c>
      <c r="D12" s="11">
        <v>6500</v>
      </c>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row>
    <row r="13" spans="1:255" ht="15" x14ac:dyDescent="0.25">
      <c r="A13" s="62" t="s">
        <v>65</v>
      </c>
      <c r="B13" s="41" t="s">
        <v>66</v>
      </c>
      <c r="C13" s="56" t="s">
        <v>58</v>
      </c>
      <c r="D13" s="11">
        <v>7800</v>
      </c>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row>
    <row r="14" spans="1:255" ht="15" customHeight="1" x14ac:dyDescent="0.25">
      <c r="A14" s="79" t="s">
        <v>67</v>
      </c>
      <c r="B14" s="78" t="s">
        <v>47</v>
      </c>
      <c r="C14" s="72" t="s">
        <v>58</v>
      </c>
      <c r="D14" s="69">
        <v>9200</v>
      </c>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row>
    <row r="15" spans="1:255" ht="14.1" customHeight="1" x14ac:dyDescent="0.25">
      <c r="A15" s="80" t="s">
        <v>68</v>
      </c>
      <c r="B15" s="72" t="s">
        <v>69</v>
      </c>
      <c r="C15" s="72" t="s">
        <v>58</v>
      </c>
      <c r="D15" s="69">
        <v>19000</v>
      </c>
    </row>
    <row r="16" spans="1:255" ht="14.1" customHeight="1" x14ac:dyDescent="0.25">
      <c r="A16" s="80" t="s">
        <v>70</v>
      </c>
      <c r="B16" s="72" t="s">
        <v>71</v>
      </c>
      <c r="C16" s="72" t="s">
        <v>72</v>
      </c>
      <c r="D16" s="69">
        <v>10000</v>
      </c>
    </row>
    <row r="17" spans="1:8" ht="14.1" customHeight="1" x14ac:dyDescent="0.25">
      <c r="A17" s="80" t="s">
        <v>73</v>
      </c>
      <c r="B17" s="72" t="s">
        <v>74</v>
      </c>
      <c r="C17" s="72" t="s">
        <v>72</v>
      </c>
      <c r="D17" s="69">
        <v>28000</v>
      </c>
    </row>
    <row r="18" spans="1:8" ht="14.1" customHeight="1" x14ac:dyDescent="0.25">
      <c r="A18" s="80" t="s">
        <v>75</v>
      </c>
      <c r="B18" s="72" t="s">
        <v>76</v>
      </c>
      <c r="C18" s="72" t="s">
        <v>77</v>
      </c>
      <c r="D18" s="69">
        <v>3000</v>
      </c>
    </row>
    <row r="19" spans="1:8" ht="14.1" customHeight="1" x14ac:dyDescent="0.25">
      <c r="A19" s="80" t="s">
        <v>78</v>
      </c>
      <c r="B19" s="72" t="s">
        <v>79</v>
      </c>
      <c r="C19" s="72" t="s">
        <v>58</v>
      </c>
      <c r="D19" s="69">
        <v>1000</v>
      </c>
    </row>
    <row r="20" spans="1:8" ht="14.1" customHeight="1" x14ac:dyDescent="0.25">
      <c r="A20" s="81" t="s">
        <v>80</v>
      </c>
      <c r="B20" s="72" t="s">
        <v>81</v>
      </c>
      <c r="C20" s="72" t="s">
        <v>82</v>
      </c>
      <c r="D20" s="69">
        <v>23000</v>
      </c>
    </row>
    <row r="21" spans="1:8" ht="14.1" customHeight="1" x14ac:dyDescent="0.25">
      <c r="A21" s="81" t="s">
        <v>83</v>
      </c>
      <c r="B21" s="72" t="s">
        <v>49</v>
      </c>
      <c r="C21" s="72" t="s">
        <v>82</v>
      </c>
      <c r="D21" s="72">
        <v>800</v>
      </c>
    </row>
    <row r="22" spans="1:8" ht="14.1" customHeight="1" x14ac:dyDescent="0.25">
      <c r="A22" s="81" t="s">
        <v>84</v>
      </c>
      <c r="B22" s="72" t="s">
        <v>50</v>
      </c>
      <c r="C22" s="72" t="s">
        <v>82</v>
      </c>
      <c r="D22" s="69">
        <v>6500</v>
      </c>
    </row>
    <row r="23" spans="1:8" ht="14.1" customHeight="1" x14ac:dyDescent="0.25">
      <c r="A23" s="81" t="s">
        <v>85</v>
      </c>
      <c r="B23" s="72" t="s">
        <v>86</v>
      </c>
      <c r="C23" s="72" t="s">
        <v>72</v>
      </c>
      <c r="D23" s="69">
        <v>2000</v>
      </c>
    </row>
    <row r="24" spans="1:8" ht="14.1" customHeight="1" x14ac:dyDescent="0.25">
      <c r="A24" s="81" t="s">
        <v>87</v>
      </c>
      <c r="B24" s="72" t="s">
        <v>88</v>
      </c>
      <c r="C24" s="72" t="s">
        <v>72</v>
      </c>
      <c r="D24" s="69">
        <v>9000</v>
      </c>
    </row>
    <row r="25" spans="1:8" ht="14.1" customHeight="1" x14ac:dyDescent="0.25">
      <c r="A25" s="81" t="s">
        <v>89</v>
      </c>
      <c r="B25" s="72" t="s">
        <v>90</v>
      </c>
      <c r="C25" s="72" t="s">
        <v>91</v>
      </c>
      <c r="D25" s="69">
        <v>7300</v>
      </c>
    </row>
    <row r="26" spans="1:8" ht="14.1" customHeight="1" x14ac:dyDescent="0.25">
      <c r="A26" s="81" t="s">
        <v>92</v>
      </c>
      <c r="B26" s="72" t="s">
        <v>93</v>
      </c>
      <c r="D26" s="69">
        <v>1500</v>
      </c>
    </row>
    <row r="27" spans="1:8" ht="14.1" customHeight="1" x14ac:dyDescent="0.25">
      <c r="A27" s="81" t="s">
        <v>92</v>
      </c>
      <c r="B27" s="72" t="s">
        <v>94</v>
      </c>
      <c r="C27" s="72" t="s">
        <v>95</v>
      </c>
      <c r="D27" s="69">
        <v>11000</v>
      </c>
      <c r="H27" s="72" t="s">
        <v>96</v>
      </c>
    </row>
    <row r="28" spans="1:8" ht="14.1" customHeight="1" x14ac:dyDescent="0.25">
      <c r="A28" s="81" t="s">
        <v>97</v>
      </c>
      <c r="B28" s="72" t="s">
        <v>98</v>
      </c>
      <c r="D28" s="69">
        <v>10254</v>
      </c>
    </row>
    <row r="29" spans="1:8" ht="14.1" customHeight="1" x14ac:dyDescent="0.25">
      <c r="A29" s="81" t="s">
        <v>99</v>
      </c>
      <c r="B29" s="72" t="s">
        <v>100</v>
      </c>
    </row>
    <row r="30" spans="1:8" ht="14.1" customHeight="1" x14ac:dyDescent="0.25">
      <c r="A30" s="81" t="s">
        <v>101</v>
      </c>
      <c r="B30" s="72" t="s">
        <v>102</v>
      </c>
      <c r="D30" s="69">
        <v>25000</v>
      </c>
    </row>
    <row r="31" spans="1:8" ht="14.1" customHeight="1" x14ac:dyDescent="0.25">
      <c r="A31" s="81" t="s">
        <v>103</v>
      </c>
      <c r="B31" s="72" t="s">
        <v>104</v>
      </c>
    </row>
    <row r="32" spans="1:8" ht="14.1" customHeight="1" x14ac:dyDescent="0.25">
      <c r="A32" s="81" t="s">
        <v>105</v>
      </c>
      <c r="B32" s="72" t="s">
        <v>106</v>
      </c>
    </row>
    <row r="39" spans="3:4" ht="14.1" customHeight="1" x14ac:dyDescent="0.25">
      <c r="C39" s="61" t="s">
        <v>55</v>
      </c>
      <c r="D39" s="11">
        <f>SUM(D9:D38)</f>
        <v>225554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U13"/>
  <sheetViews>
    <sheetView workbookViewId="0"/>
  </sheetViews>
  <sheetFormatPr defaultColWidth="8.85546875" defaultRowHeight="14.1" customHeight="1" x14ac:dyDescent="0.2"/>
  <cols>
    <col min="1" max="1" width="4.42578125" style="57" customWidth="1"/>
    <col min="2" max="2" width="24.7109375" style="57" customWidth="1"/>
    <col min="3" max="3" width="34.85546875" style="57" customWidth="1"/>
    <col min="4" max="4" width="17.7109375" style="57" customWidth="1"/>
    <col min="5" max="255" width="8.85546875" style="57" customWidth="1"/>
  </cols>
  <sheetData>
    <row r="1" spans="1:255" ht="60" customHeight="1" x14ac:dyDescent="0.25">
      <c r="A1" s="49" t="s">
        <v>51</v>
      </c>
      <c r="B1" s="49" t="s">
        <v>34</v>
      </c>
      <c r="C1" s="50" t="s">
        <v>35</v>
      </c>
      <c r="D1" s="51" t="s">
        <v>36</v>
      </c>
    </row>
    <row r="2" spans="1:255" ht="15.6" customHeight="1" x14ac:dyDescent="0.25">
      <c r="A2" s="58"/>
      <c r="B2" s="52"/>
      <c r="C2" s="53"/>
      <c r="D2" s="54"/>
    </row>
    <row r="3" spans="1:255" ht="13.7" customHeight="1" x14ac:dyDescent="0.2">
      <c r="A3" s="59" t="s">
        <v>107</v>
      </c>
      <c r="B3" s="23"/>
      <c r="C3" s="60"/>
      <c r="D3" s="23"/>
    </row>
    <row r="4" spans="1:255" ht="150" x14ac:dyDescent="0.25">
      <c r="A4" s="41"/>
      <c r="B4" s="3" t="s">
        <v>108</v>
      </c>
      <c r="C4" s="55" t="s">
        <v>109</v>
      </c>
      <c r="D4" s="11" t="s">
        <v>110</v>
      </c>
    </row>
    <row r="5" spans="1:255" ht="15" x14ac:dyDescent="0.25">
      <c r="A5" s="41"/>
      <c r="B5" s="3"/>
      <c r="C5" s="55"/>
      <c r="D5" s="41"/>
    </row>
    <row r="6" spans="1:255" ht="15" x14ac:dyDescent="0.25">
      <c r="A6" s="41"/>
      <c r="B6" s="3"/>
      <c r="C6" s="55"/>
      <c r="D6" s="41"/>
    </row>
    <row r="7" spans="1:255" ht="15" customHeight="1" x14ac:dyDescent="0.25">
      <c r="A7" s="41"/>
      <c r="B7" s="41"/>
      <c r="C7" s="61" t="s">
        <v>55</v>
      </c>
      <c r="D7" s="11">
        <f>SUM(D4:D6)</f>
        <v>0</v>
      </c>
    </row>
    <row r="8" spans="1:255" ht="15" customHeight="1" x14ac:dyDescent="0.25">
      <c r="A8" s="62" t="s">
        <v>111</v>
      </c>
      <c r="B8" s="41"/>
      <c r="C8" s="56"/>
      <c r="D8" s="11"/>
    </row>
    <row r="9" spans="1:255" ht="15" x14ac:dyDescent="0.25">
      <c r="A9" s="62"/>
      <c r="B9" s="41"/>
      <c r="C9" s="56"/>
      <c r="D9" s="11"/>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5" x14ac:dyDescent="0.25">
      <c r="A10" s="62"/>
      <c r="B10" s="41"/>
      <c r="C10" s="56"/>
      <c r="D10" s="11"/>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 x14ac:dyDescent="0.25">
      <c r="A11" s="62"/>
      <c r="B11" s="41"/>
      <c r="C11" s="56"/>
      <c r="D11" s="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 x14ac:dyDescent="0.25">
      <c r="A12" s="62"/>
      <c r="B12" s="41"/>
      <c r="C12" s="56"/>
      <c r="D12" s="11"/>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 customHeight="1" x14ac:dyDescent="0.25">
      <c r="A13" s="2"/>
      <c r="B13" s="2"/>
      <c r="C13" s="61" t="s">
        <v>55</v>
      </c>
      <c r="D13" s="11">
        <f>SUM(D9:D12)</f>
        <v>0</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sheetData>
  <phoneticPr fontId="18" type="noConversion"/>
  <pageMargins left="0.7" right="0.7" top="0.75" bottom="0.75" header="0.3" footer="0.3"/>
  <pageSetup firstPageNumber="6" orientation="portrait" useFirstPageNumber="1" r:id="rId1"/>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1ECCF-6AC2-4169-839B-EAE72507A60B}">
  <dimension ref="A1:IU13"/>
  <sheetViews>
    <sheetView workbookViewId="0"/>
  </sheetViews>
  <sheetFormatPr defaultColWidth="8.85546875" defaultRowHeight="14.1" customHeight="1" x14ac:dyDescent="0.2"/>
  <cols>
    <col min="1" max="1" width="4.42578125" style="57" customWidth="1"/>
    <col min="2" max="2" width="24.7109375" style="57" customWidth="1"/>
    <col min="3" max="3" width="34.85546875" style="57" customWidth="1"/>
    <col min="4" max="4" width="17.7109375" style="57" customWidth="1"/>
    <col min="5" max="255" width="8.85546875" style="57"/>
  </cols>
  <sheetData>
    <row r="1" spans="1:255" ht="60" customHeight="1" thickTop="1" thickBot="1" x14ac:dyDescent="0.3">
      <c r="A1" s="49" t="s">
        <v>51</v>
      </c>
      <c r="B1" s="49" t="s">
        <v>34</v>
      </c>
      <c r="C1" s="50" t="s">
        <v>35</v>
      </c>
      <c r="D1" s="51" t="s">
        <v>36</v>
      </c>
    </row>
    <row r="2" spans="1:255" ht="15.6" customHeight="1" x14ac:dyDescent="0.25">
      <c r="A2" s="58"/>
      <c r="B2" s="52"/>
      <c r="C2" s="53"/>
      <c r="D2" s="54"/>
    </row>
    <row r="3" spans="1:255" ht="13.7" customHeight="1" x14ac:dyDescent="0.2">
      <c r="A3" s="59" t="s">
        <v>112</v>
      </c>
      <c r="B3" s="23"/>
      <c r="C3" s="60"/>
      <c r="D3" s="23"/>
    </row>
    <row r="4" spans="1:255" ht="15" x14ac:dyDescent="0.25">
      <c r="A4" s="41"/>
      <c r="B4" s="3" t="s">
        <v>113</v>
      </c>
      <c r="C4" s="55"/>
      <c r="D4" s="11"/>
    </row>
    <row r="5" spans="1:255" ht="15" x14ac:dyDescent="0.25">
      <c r="A5" s="41"/>
      <c r="B5" s="3"/>
      <c r="C5" s="55"/>
      <c r="D5" s="41"/>
    </row>
    <row r="6" spans="1:255" ht="15" x14ac:dyDescent="0.25">
      <c r="A6" s="41"/>
      <c r="B6" s="3"/>
      <c r="C6" s="55"/>
      <c r="D6" s="41"/>
    </row>
    <row r="7" spans="1:255" ht="15" customHeight="1" x14ac:dyDescent="0.25">
      <c r="A7" s="41"/>
      <c r="B7" s="41"/>
      <c r="C7" s="61" t="s">
        <v>55</v>
      </c>
      <c r="D7" s="11">
        <f>SUM(D4:D6)</f>
        <v>0</v>
      </c>
    </row>
    <row r="8" spans="1:255" ht="15" customHeight="1" x14ac:dyDescent="0.25">
      <c r="A8" s="62" t="s">
        <v>114</v>
      </c>
      <c r="B8" s="41"/>
      <c r="C8" s="56"/>
      <c r="D8" s="11"/>
    </row>
    <row r="9" spans="1:255" ht="75" x14ac:dyDescent="0.25">
      <c r="A9" s="62"/>
      <c r="B9" s="41" t="s">
        <v>115</v>
      </c>
      <c r="C9" s="56" t="s">
        <v>116</v>
      </c>
      <c r="D9" s="11">
        <v>270000</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5" x14ac:dyDescent="0.25">
      <c r="A10" s="62"/>
      <c r="B10" s="41"/>
      <c r="C10" s="56"/>
      <c r="D10" s="11"/>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 x14ac:dyDescent="0.25">
      <c r="A11" s="62"/>
      <c r="B11" s="41"/>
      <c r="C11" s="56"/>
      <c r="D11" s="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 x14ac:dyDescent="0.25">
      <c r="A12" s="62"/>
      <c r="B12" s="41"/>
      <c r="C12" s="56"/>
      <c r="D12" s="11"/>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 customHeight="1" x14ac:dyDescent="0.25">
      <c r="A13" s="2"/>
      <c r="B13" s="2"/>
      <c r="C13" s="61" t="s">
        <v>55</v>
      </c>
      <c r="D13" s="11">
        <f>SUM(D9:D12)</f>
        <v>270000</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982A03FE13CB4C99809335234797BA" ma:contentTypeVersion="13" ma:contentTypeDescription="Create a new document." ma:contentTypeScope="" ma:versionID="0e5f1baf8251b6dcc5fc7ddaab9bdea4">
  <xsd:schema xmlns:xsd="http://www.w3.org/2001/XMLSchema" xmlns:xs="http://www.w3.org/2001/XMLSchema" xmlns:p="http://schemas.microsoft.com/office/2006/metadata/properties" xmlns:ns2="90bfa1a3-62a8-49bd-ba99-8edcb5c73750" xmlns:ns3="03520a51-a663-47fc-a374-f9c6401024ca" targetNamespace="http://schemas.microsoft.com/office/2006/metadata/properties" ma:root="true" ma:fieldsID="63bd18865d898aad0f7f1d6e8c23a1b5" ns2:_="" ns3:_="">
    <xsd:import namespace="90bfa1a3-62a8-49bd-ba99-8edcb5c73750"/>
    <xsd:import namespace="03520a51-a663-47fc-a374-f9c6401024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bfa1a3-62a8-49bd-ba99-8edcb5c73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520a51-a663-47fc-a374-f9c6401024ca"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9D257E-26AE-400D-877B-3AA5808160D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66114FA-1367-4AF5-856B-3A66D576ADBE}">
  <ds:schemaRefs>
    <ds:schemaRef ds:uri="http://schemas.microsoft.com/sharepoint/v3/contenttype/forms"/>
  </ds:schemaRefs>
</ds:datastoreItem>
</file>

<file path=customXml/itemProps3.xml><?xml version="1.0" encoding="utf-8"?>
<ds:datastoreItem xmlns:ds="http://schemas.openxmlformats.org/officeDocument/2006/customXml" ds:itemID="{1816848A-1E18-4AD0-8494-25F789056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bfa1a3-62a8-49bd-ba99-8edcb5c73750"/>
    <ds:schemaRef ds:uri="03520a51-a663-47fc-a374-f9c6401024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Debt Service Fund</vt:lpstr>
      <vt:lpstr>6511 M&amp;S vs Personnel</vt:lpstr>
      <vt:lpstr>6511 Income</vt:lpstr>
      <vt:lpstr>6511 Expenditures</vt:lpstr>
      <vt:lpstr>6512 Reserve Fund (Rev &amp; Exp)</vt:lpstr>
      <vt:lpstr>Facilities - Requests</vt:lpstr>
      <vt:lpstr>Fleet - Requests</vt:lpstr>
      <vt:lpstr>Operations Detail - Requests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Kuetzing</dc:creator>
  <cp:keywords/>
  <dc:description/>
  <cp:lastModifiedBy>Steve Wambsganss</cp:lastModifiedBy>
  <cp:revision/>
  <cp:lastPrinted>2021-11-16T17:58:15Z</cp:lastPrinted>
  <dcterms:created xsi:type="dcterms:W3CDTF">2016-04-27T21:54:17Z</dcterms:created>
  <dcterms:modified xsi:type="dcterms:W3CDTF">2021-11-16T17:59:32Z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0x01010013982A03FE13CB4C99809335234797BA</vt:lpwstr>
  </property>
  <property fmtid="{D5CDD505-2E9C-101B-9397-08002B2CF9AE}" pid="3" name="Order">
    <vt:r8>6036600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