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autoCompressPictures="0"/>
  <mc:AlternateContent xmlns:mc="http://schemas.openxmlformats.org/markup-compatibility/2006">
    <mc:Choice Requires="x15">
      <x15ac:absPath xmlns:x15ac="http://schemas.microsoft.com/office/spreadsheetml/2010/11/ac" url="https://sjcphd1.sharepoint.com/Shared Documents/Board Meeting Documents/2021_11_17 REGULAR BOARD MEETING/Final Budget Docs/"/>
    </mc:Choice>
  </mc:AlternateContent>
  <xr:revisionPtr revIDLastSave="5225" documentId="8_{1882B6B3-827C-4A99-82C0-F782A8D5EEF7}" xr6:coauthVersionLast="47" xr6:coauthVersionMax="47" xr10:uidLastSave="{B02BF020-C834-495F-ABDB-2D0CA6D6B0FE}"/>
  <bookViews>
    <workbookView xWindow="-120" yWindow="-120" windowWidth="29040" windowHeight="15840" firstSheet="1" activeTab="4" xr2:uid="{97D564E4-C979-4244-9AB7-F690F5F7A21D}"/>
  </bookViews>
  <sheets>
    <sheet name="Debt Service Fund" sheetId="3" state="hidden" r:id="rId1"/>
    <sheet name="6511 M&amp;S vs Personnel" sheetId="13" r:id="rId2"/>
    <sheet name="6511 Income" sheetId="4" r:id="rId3"/>
    <sheet name="6511 Expenditures" sheetId="5" r:id="rId4"/>
    <sheet name="6512 Reserve Fund (Rev &amp; Exp)" sheetId="12" r:id="rId5"/>
    <sheet name="Facilities - Requests" sheetId="8" state="hidden" r:id="rId6"/>
    <sheet name="Fleet - Requests" sheetId="7" state="hidden" r:id="rId7"/>
    <sheet name="Operations Detail - Requests" sheetId="11"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4" i="5" l="1"/>
  <c r="F142" i="5"/>
  <c r="F137" i="5"/>
  <c r="F116" i="5"/>
  <c r="F113" i="5"/>
  <c r="F98" i="5"/>
  <c r="E46" i="13" s="1"/>
  <c r="F97" i="5"/>
  <c r="E45" i="13" s="1"/>
  <c r="E42" i="13"/>
  <c r="F21" i="5"/>
  <c r="F24" i="5"/>
  <c r="E8" i="13"/>
  <c r="E17" i="13"/>
  <c r="F17" i="5"/>
  <c r="E16" i="13" s="1"/>
  <c r="E208" i="13"/>
  <c r="E207" i="13"/>
  <c r="E209" i="13" s="1"/>
  <c r="E203" i="13"/>
  <c r="E204" i="13" s="1"/>
  <c r="E199" i="13"/>
  <c r="E198" i="13"/>
  <c r="E197" i="13"/>
  <c r="E196" i="13"/>
  <c r="E195" i="13"/>
  <c r="E191" i="13"/>
  <c r="E192" i="13" s="1"/>
  <c r="E187" i="13"/>
  <c r="E186" i="13"/>
  <c r="E185" i="13"/>
  <c r="E181" i="13"/>
  <c r="E182" i="13" s="1"/>
  <c r="E177" i="13"/>
  <c r="E176" i="13"/>
  <c r="E178" i="13" s="1"/>
  <c r="E173" i="13"/>
  <c r="E172" i="13"/>
  <c r="E171" i="13"/>
  <c r="E167" i="13"/>
  <c r="E168" i="13" s="1"/>
  <c r="E163" i="13"/>
  <c r="E162" i="13"/>
  <c r="E158" i="13"/>
  <c r="E159" i="13" s="1"/>
  <c r="E154" i="13"/>
  <c r="E153" i="13"/>
  <c r="E152" i="13"/>
  <c r="E148" i="13"/>
  <c r="E147" i="13"/>
  <c r="E149" i="13" s="1"/>
  <c r="E146" i="13"/>
  <c r="E142" i="13"/>
  <c r="E141" i="13"/>
  <c r="E140" i="13"/>
  <c r="E139" i="13"/>
  <c r="E138" i="13"/>
  <c r="E137" i="13"/>
  <c r="E136" i="13"/>
  <c r="E135" i="13"/>
  <c r="E134" i="13"/>
  <c r="E130" i="13"/>
  <c r="E129" i="13"/>
  <c r="E128" i="13"/>
  <c r="E125" i="13"/>
  <c r="E124" i="13"/>
  <c r="E120" i="13"/>
  <c r="E119" i="13"/>
  <c r="E118" i="13"/>
  <c r="E114" i="13"/>
  <c r="E113" i="13"/>
  <c r="E115" i="13" s="1"/>
  <c r="E112" i="13"/>
  <c r="E108" i="13"/>
  <c r="E107" i="13"/>
  <c r="E103" i="13"/>
  <c r="E102" i="13"/>
  <c r="E101" i="13"/>
  <c r="E97" i="13"/>
  <c r="E96" i="13"/>
  <c r="E95" i="13"/>
  <c r="E94" i="13"/>
  <c r="E90" i="13"/>
  <c r="E89" i="13"/>
  <c r="E88" i="13"/>
  <c r="E87" i="13"/>
  <c r="E86" i="13"/>
  <c r="E85" i="13"/>
  <c r="E81" i="13"/>
  <c r="E80" i="13"/>
  <c r="E79" i="13"/>
  <c r="E82" i="13" s="1"/>
  <c r="E70" i="13"/>
  <c r="E69" i="13"/>
  <c r="E68" i="13"/>
  <c r="E67" i="13"/>
  <c r="E66" i="13"/>
  <c r="E65" i="13"/>
  <c r="E64" i="13"/>
  <c r="E63" i="13"/>
  <c r="E62" i="13"/>
  <c r="E61" i="13"/>
  <c r="E60" i="13"/>
  <c r="E56" i="13"/>
  <c r="E55" i="13"/>
  <c r="E57" i="13" s="1"/>
  <c r="E54" i="13"/>
  <c r="E50" i="13"/>
  <c r="E49" i="13"/>
  <c r="E48" i="13"/>
  <c r="E44" i="13"/>
  <c r="E43" i="13"/>
  <c r="E35" i="13"/>
  <c r="E34" i="13"/>
  <c r="E33" i="13"/>
  <c r="E32" i="13"/>
  <c r="E31" i="13"/>
  <c r="E30" i="13"/>
  <c r="E26" i="13"/>
  <c r="E25" i="13"/>
  <c r="E24" i="13"/>
  <c r="E23" i="13"/>
  <c r="E22" i="13"/>
  <c r="E21" i="13"/>
  <c r="E20" i="13"/>
  <c r="E19" i="13"/>
  <c r="E18" i="13"/>
  <c r="E10" i="13"/>
  <c r="E9" i="13"/>
  <c r="E7" i="13"/>
  <c r="E6" i="13"/>
  <c r="E5" i="13"/>
  <c r="E15" i="12"/>
  <c r="E7" i="12"/>
  <c r="D15" i="12"/>
  <c r="F19" i="5" l="1"/>
  <c r="E14" i="13" s="1"/>
  <c r="E27" i="13" s="1"/>
  <c r="F20" i="5"/>
  <c r="E15" i="13" s="1"/>
  <c r="E36" i="13"/>
  <c r="E71" i="13"/>
  <c r="E104" i="13"/>
  <c r="E121" i="13"/>
  <c r="E143" i="13"/>
  <c r="E11" i="13"/>
  <c r="E164" i="13"/>
  <c r="E109" i="13"/>
  <c r="E98" i="13"/>
  <c r="E155" i="13"/>
  <c r="E188" i="13"/>
  <c r="E91" i="13"/>
  <c r="E200" i="13"/>
  <c r="E211" i="13" s="1"/>
  <c r="E131" i="13"/>
  <c r="F240" i="5"/>
  <c r="F243" i="5"/>
  <c r="F223" i="5"/>
  <c r="F220" i="5"/>
  <c r="F213" i="5"/>
  <c r="F207" i="5"/>
  <c r="F204" i="5"/>
  <c r="F201" i="5"/>
  <c r="F198" i="5"/>
  <c r="F193" i="5"/>
  <c r="F190" i="5"/>
  <c r="F187" i="5"/>
  <c r="F184" i="5"/>
  <c r="F181" i="5"/>
  <c r="F177" i="5"/>
  <c r="F172" i="5"/>
  <c r="F169" i="5"/>
  <c r="F163" i="5"/>
  <c r="F153" i="5"/>
  <c r="F132" i="5"/>
  <c r="F121" i="5"/>
  <c r="F104" i="5"/>
  <c r="F101" i="5"/>
  <c r="F99" i="5"/>
  <c r="F96" i="5"/>
  <c r="F89" i="5"/>
  <c r="F79" i="5"/>
  <c r="F70" i="5"/>
  <c r="F63" i="5"/>
  <c r="F58" i="5"/>
  <c r="F52" i="5"/>
  <c r="F44" i="5"/>
  <c r="F41" i="5"/>
  <c r="F9" i="5"/>
  <c r="I32" i="4"/>
  <c r="I31" i="4" s="1"/>
  <c r="F251" i="5" s="1"/>
  <c r="H32" i="4"/>
  <c r="H31" i="4" s="1"/>
  <c r="C226" i="5"/>
  <c r="C213" i="5"/>
  <c r="C204" i="5"/>
  <c r="C201" i="5"/>
  <c r="C198" i="5"/>
  <c r="C193" i="5"/>
  <c r="C184" i="5"/>
  <c r="C177" i="5"/>
  <c r="C153" i="5"/>
  <c r="C142" i="5"/>
  <c r="C132" i="5"/>
  <c r="C121" i="5"/>
  <c r="C79" i="5"/>
  <c r="C70" i="5"/>
  <c r="C63" i="5"/>
  <c r="C58" i="5"/>
  <c r="C44" i="5"/>
  <c r="F34" i="5" l="1"/>
  <c r="F91" i="5"/>
  <c r="E39" i="13" s="1"/>
  <c r="F93" i="5"/>
  <c r="E41" i="13" s="1"/>
  <c r="F92" i="5"/>
  <c r="E40" i="13" s="1"/>
  <c r="F158" i="5"/>
  <c r="F156" i="5"/>
  <c r="F155" i="5"/>
  <c r="F166" i="5" s="1"/>
  <c r="F256" i="5"/>
  <c r="C15" i="12"/>
  <c r="C7" i="12"/>
  <c r="D208" i="13"/>
  <c r="D203" i="13"/>
  <c r="D204" i="13" s="1"/>
  <c r="D199" i="13"/>
  <c r="D198" i="13"/>
  <c r="D197" i="13"/>
  <c r="D196" i="13"/>
  <c r="D195" i="13"/>
  <c r="D191" i="13"/>
  <c r="D192" i="13" s="1"/>
  <c r="D187" i="13"/>
  <c r="D186" i="13"/>
  <c r="D185" i="13"/>
  <c r="D181" i="13"/>
  <c r="D182" i="13" s="1"/>
  <c r="D177" i="13"/>
  <c r="D176" i="13"/>
  <c r="D172" i="13"/>
  <c r="D171" i="13"/>
  <c r="D167" i="13"/>
  <c r="D168" i="13" s="1"/>
  <c r="D163" i="13"/>
  <c r="D162" i="13"/>
  <c r="D158" i="13"/>
  <c r="D159" i="13" s="1"/>
  <c r="D154" i="13"/>
  <c r="D153" i="13"/>
  <c r="D152" i="13"/>
  <c r="D148" i="13"/>
  <c r="D147" i="13"/>
  <c r="D146" i="13"/>
  <c r="D142" i="13"/>
  <c r="D141" i="13"/>
  <c r="D140" i="13"/>
  <c r="D139" i="13"/>
  <c r="D138" i="13"/>
  <c r="D137" i="13"/>
  <c r="D136" i="13"/>
  <c r="D135" i="13"/>
  <c r="D134" i="13"/>
  <c r="D130" i="13"/>
  <c r="D129" i="13"/>
  <c r="D128" i="13"/>
  <c r="D124" i="13"/>
  <c r="D125" i="13" s="1"/>
  <c r="D120" i="13"/>
  <c r="D119" i="13"/>
  <c r="D118" i="13"/>
  <c r="D114" i="13"/>
  <c r="D113" i="13"/>
  <c r="D112" i="13"/>
  <c r="D108" i="13"/>
  <c r="D107" i="13"/>
  <c r="D103" i="13"/>
  <c r="D102" i="13"/>
  <c r="D101" i="13"/>
  <c r="D97" i="13"/>
  <c r="D96" i="13"/>
  <c r="D95" i="13"/>
  <c r="D94" i="13"/>
  <c r="D90" i="13"/>
  <c r="D89" i="13"/>
  <c r="D88" i="13"/>
  <c r="D87" i="13"/>
  <c r="D86" i="13"/>
  <c r="D85" i="13"/>
  <c r="D81" i="13"/>
  <c r="D80" i="13"/>
  <c r="D79" i="13"/>
  <c r="D70" i="13"/>
  <c r="D69" i="13"/>
  <c r="D68" i="13"/>
  <c r="D67" i="13"/>
  <c r="D66" i="13"/>
  <c r="D65" i="13"/>
  <c r="D64" i="13"/>
  <c r="D63" i="13"/>
  <c r="D62" i="13"/>
  <c r="D61" i="13"/>
  <c r="D60" i="13"/>
  <c r="D56" i="13"/>
  <c r="D55" i="13"/>
  <c r="D54" i="13"/>
  <c r="D50" i="13"/>
  <c r="D49" i="13"/>
  <c r="D48" i="13"/>
  <c r="D46" i="13"/>
  <c r="D45" i="13"/>
  <c r="D44" i="13"/>
  <c r="D43" i="13"/>
  <c r="D42" i="13"/>
  <c r="D41" i="13"/>
  <c r="D40" i="13"/>
  <c r="D39" i="13"/>
  <c r="D35" i="13"/>
  <c r="D34" i="13"/>
  <c r="D33" i="13"/>
  <c r="D32" i="13"/>
  <c r="D31" i="13"/>
  <c r="D30" i="13"/>
  <c r="D26" i="13"/>
  <c r="D25" i="13"/>
  <c r="D24" i="13"/>
  <c r="D23" i="13"/>
  <c r="D22" i="13"/>
  <c r="D21" i="13"/>
  <c r="D20" i="13"/>
  <c r="D19" i="13"/>
  <c r="D18" i="13"/>
  <c r="D17" i="13"/>
  <c r="D16" i="13"/>
  <c r="D15" i="13"/>
  <c r="D14" i="13"/>
  <c r="D10" i="13"/>
  <c r="D9" i="13"/>
  <c r="D8" i="13"/>
  <c r="D7" i="13"/>
  <c r="D6" i="13"/>
  <c r="D5" i="13"/>
  <c r="C9" i="5"/>
  <c r="C240" i="5"/>
  <c r="C116" i="5"/>
  <c r="E51" i="13" l="1"/>
  <c r="E73" i="13" s="1"/>
  <c r="F246" i="5"/>
  <c r="F257" i="5" s="1"/>
  <c r="F258" i="5" s="1"/>
  <c r="F105" i="5"/>
  <c r="D104" i="13"/>
  <c r="D109" i="13"/>
  <c r="D57" i="13"/>
  <c r="D121" i="13"/>
  <c r="D149" i="13"/>
  <c r="D115" i="13"/>
  <c r="D36" i="13"/>
  <c r="D98" i="13"/>
  <c r="D200" i="13"/>
  <c r="D27" i="13"/>
  <c r="D82" i="13"/>
  <c r="D173" i="13"/>
  <c r="D91" i="13"/>
  <c r="D155" i="13"/>
  <c r="D71" i="13"/>
  <c r="D131" i="13"/>
  <c r="D178" i="13"/>
  <c r="D143" i="13"/>
  <c r="D188" i="13"/>
  <c r="D51" i="13"/>
  <c r="D164" i="13"/>
  <c r="D11" i="13"/>
  <c r="E9" i="5"/>
  <c r="E243" i="5"/>
  <c r="E240" i="5"/>
  <c r="E232" i="5"/>
  <c r="E229" i="5"/>
  <c r="E226" i="5"/>
  <c r="D207" i="13" s="1"/>
  <c r="D209" i="13" s="1"/>
  <c r="E223" i="5"/>
  <c r="E220" i="5"/>
  <c r="E216" i="5"/>
  <c r="E213" i="5"/>
  <c r="E207" i="5"/>
  <c r="E204" i="5"/>
  <c r="E201" i="5"/>
  <c r="E198" i="5"/>
  <c r="E193" i="5"/>
  <c r="E190" i="5"/>
  <c r="E187" i="5"/>
  <c r="E184" i="5"/>
  <c r="E181" i="5"/>
  <c r="E177" i="5"/>
  <c r="E172" i="5"/>
  <c r="E169" i="5"/>
  <c r="E166" i="5"/>
  <c r="E153" i="5"/>
  <c r="E145" i="5"/>
  <c r="E142" i="5"/>
  <c r="E137" i="5"/>
  <c r="E132" i="5"/>
  <c r="E121" i="5"/>
  <c r="E116" i="5"/>
  <c r="E113" i="5"/>
  <c r="E105" i="5"/>
  <c r="E89" i="5"/>
  <c r="E79" i="5"/>
  <c r="E70" i="5"/>
  <c r="E63" i="5"/>
  <c r="E58" i="5"/>
  <c r="E52" i="5"/>
  <c r="E44" i="5"/>
  <c r="E41" i="5"/>
  <c r="E34" i="5"/>
  <c r="E17" i="5"/>
  <c r="C17" i="5"/>
  <c r="C246" i="5" s="1"/>
  <c r="C245" i="5" s="1"/>
  <c r="F32" i="4"/>
  <c r="F31" i="4" s="1"/>
  <c r="F245" i="5" l="1"/>
  <c r="F252" i="5" s="1"/>
  <c r="F253" i="5" s="1"/>
  <c r="E251" i="5"/>
  <c r="E256" i="5"/>
  <c r="D211" i="13"/>
  <c r="D73" i="13"/>
  <c r="E246" i="5"/>
  <c r="E245" i="5" l="1"/>
  <c r="E252" i="5" s="1"/>
  <c r="E253" i="5" s="1"/>
  <c r="E257" i="5"/>
  <c r="E258" i="5" s="1"/>
  <c r="E23" i="4" l="1"/>
  <c r="E11" i="4"/>
  <c r="D23" i="4" l="1"/>
  <c r="D11" i="4"/>
  <c r="C11" i="4"/>
  <c r="D39" i="8"/>
  <c r="D13" i="11"/>
  <c r="D7" i="11"/>
  <c r="D7" i="8"/>
  <c r="D7" i="7"/>
  <c r="C17" i="3"/>
  <c r="C23" i="3"/>
  <c r="D13" i="7"/>
  <c r="I23" i="3"/>
  <c r="I17" i="3"/>
  <c r="I25" i="3"/>
  <c r="I27" i="3"/>
  <c r="H23" i="3"/>
  <c r="G23" i="3"/>
  <c r="E23" i="3"/>
  <c r="F23" i="3"/>
  <c r="D23" i="3"/>
  <c r="E42" i="4"/>
  <c r="D42" i="4"/>
  <c r="C42" i="4"/>
  <c r="H17" i="3"/>
  <c r="H25" i="3"/>
  <c r="G17" i="3"/>
  <c r="G25" i="3"/>
  <c r="F17" i="3"/>
  <c r="F25" i="3"/>
  <c r="E17" i="3"/>
  <c r="E25" i="3"/>
  <c r="E27" i="3"/>
  <c r="D17" i="3"/>
  <c r="D25" i="3"/>
  <c r="C25" i="3"/>
  <c r="C27" i="3"/>
  <c r="C29" i="3"/>
  <c r="G27" i="3"/>
  <c r="G29" i="3"/>
  <c r="D27" i="3"/>
  <c r="D29" i="3"/>
  <c r="H27" i="3"/>
  <c r="H29" i="3"/>
  <c r="F27" i="3"/>
  <c r="E29" i="3"/>
  <c r="F29" i="3"/>
  <c r="I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A206" authorId="0" shapeId="0" xr:uid="{2DEFED6E-457C-40BF-8EC5-2711BECB4E8D}">
      <text>
        <r>
          <rPr>
            <b/>
            <sz val="9"/>
            <color indexed="81"/>
            <rFont val="Tahoma"/>
            <family val="2"/>
          </rPr>
          <t>Nathan Butler:</t>
        </r>
        <r>
          <rPr>
            <sz val="9"/>
            <color indexed="81"/>
            <rFont val="Tahoma"/>
            <family val="2"/>
          </rPr>
          <t xml:space="preserve">
In 2020, Capital Investment was seperated from the M&amp;S Spreadsheet, so the totals don't match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H4" authorId="0" shapeId="0" xr:uid="{88EDC211-6547-4696-B62A-5AE717556415}">
      <text>
        <r>
          <rPr>
            <b/>
            <sz val="9"/>
            <color indexed="81"/>
            <rFont val="Tahoma"/>
            <family val="2"/>
          </rPr>
          <t>Nathan Butler:</t>
        </r>
        <r>
          <rPr>
            <sz val="9"/>
            <color indexed="81"/>
            <rFont val="Tahoma"/>
            <family val="2"/>
          </rPr>
          <t xml:space="preserve">
Includes $343,000 investments </t>
        </r>
      </text>
    </comment>
    <comment ref="I5" authorId="0" shapeId="0" xr:uid="{7495A85A-FE17-4314-AEFB-DF90C4B28B7C}">
      <text>
        <r>
          <rPr>
            <b/>
            <sz val="9"/>
            <color indexed="81"/>
            <rFont val="Tahoma"/>
            <family val="2"/>
          </rPr>
          <t>Nathan Butler:</t>
        </r>
        <r>
          <rPr>
            <sz val="9"/>
            <color indexed="81"/>
            <rFont val="Tahoma"/>
            <family val="2"/>
          </rPr>
          <t xml:space="preserve">
Based on updated assessor's numbers 11/2021. Very close to original estimate.  </t>
        </r>
      </text>
    </comment>
    <comment ref="H6" authorId="0" shapeId="0" xr:uid="{BAF1A42D-C353-4173-A5D9-5B24FA4F10BC}">
      <text>
        <r>
          <rPr>
            <b/>
            <sz val="9"/>
            <color indexed="81"/>
            <rFont val="Tahoma"/>
            <family val="2"/>
          </rPr>
          <t>Nathan Butler:</t>
        </r>
        <r>
          <rPr>
            <sz val="9"/>
            <color indexed="81"/>
            <rFont val="Tahoma"/>
            <family val="2"/>
          </rPr>
          <t xml:space="preserve">
No additional funding</t>
        </r>
      </text>
    </comment>
    <comment ref="F7" authorId="0" shapeId="0" xr:uid="{109B2106-68A4-4F15-9453-5E9F3798ABDD}">
      <text>
        <r>
          <rPr>
            <b/>
            <sz val="9"/>
            <color indexed="81"/>
            <rFont val="Tahoma"/>
            <family val="2"/>
          </rPr>
          <t>Nathan Butler:</t>
        </r>
        <r>
          <rPr>
            <sz val="9"/>
            <color indexed="81"/>
            <rFont val="Tahoma"/>
            <family val="2"/>
          </rPr>
          <t xml:space="preserve">
We will have to pay some of this back </t>
        </r>
      </text>
    </comment>
    <comment ref="G7" authorId="0" shapeId="0" xr:uid="{83E6C766-7C59-4BFA-B3D5-C1879125A7F6}">
      <text>
        <r>
          <rPr>
            <b/>
            <sz val="9"/>
            <color indexed="81"/>
            <rFont val="Tahoma"/>
            <family val="2"/>
          </rPr>
          <t>Nathan Butler:</t>
        </r>
        <r>
          <rPr>
            <sz val="9"/>
            <color indexed="81"/>
            <rFont val="Tahoma"/>
            <family val="2"/>
          </rPr>
          <t xml:space="preserve">
Due to the backpay issues resulting from the 2019 miscalculation, we elected to receive a lump sum at the end of the year. This should prevent having to pay anything back, but it also makes it harder to predict the GEMT revenue. This is approximately what we got for 2020 after the anticipated refund to GEMT. Our ambulance service fees are very close to 2020, so this seems a reasonable assumption</t>
        </r>
      </text>
    </comment>
    <comment ref="H7" authorId="0" shapeId="0" xr:uid="{DBF10854-211A-4B2C-BA9D-A45406BEC287}">
      <text>
        <r>
          <rPr>
            <b/>
            <sz val="9"/>
            <color indexed="81"/>
            <rFont val="Tahoma"/>
            <family val="2"/>
          </rPr>
          <t>Nathan Butler:</t>
        </r>
        <r>
          <rPr>
            <sz val="9"/>
            <color indexed="81"/>
            <rFont val="Tahoma"/>
            <family val="2"/>
          </rPr>
          <t xml:space="preserve">
GEMT is complicated. 
First, GEMT money is billed based on a fiscal year. FY 2020 went from 7/1/19 to 6/30/2020; FY 2021 went from 7/1/20 to 6/30/21. That means that we receive money or owe money in the Spring. 
The fiscal year ends in June, the final cost report for the time period is submitted in November, and payment comes the following spring (one year delay from the end of the fiscal year). 
Second, we can't really predict the number of Medicaid patients. Some years we have had a lot, now we have many fewer. 
Third, we can opt to receive payments through the year based on an "interim assessment" based on past years. It is easy to get in trouble over this though, as we have, when past administration calculated it wrong. 
We opted to stop collecting payments in November 2020 (which fell partway through FY 2021). I am told we have likely already collected 2/3 of the expected revenue for that fiscal year, since from the start of the fiscal year 2021 in July 2020 through November 2020 we collected at too high a rate. The revenue from this period wiill arrive in spring of 2022, after filing our November 2021 report for the FY 2021 (which just ended on June 30, 2021). 
The money that would be reported in the 2021 budget would be from FY 2020, and we owed $82,000 rather than receiving income. Therefore, FOR THIS 2021 BUDGET WE HAVE $0 IN REVENUE FROM GEMT for FY 2021, which again, ended June 30, 2021. 
However, we are now on track going forward, as FY 2022 is just starting and covers the first six months of the year. We are now collecting an interim rate of $1,000, and should expect money for the last six months of the calendar year, which will be paid to us when the patient is billed (a several month lag). In calendar year 2023 we will receive the remaining revenue for FY 2022, as we will likely ultumately receive more than $1,000 per patient. 
We have had 49 Medicaid patients just from January to May 2021, low volume months.  
Therefore, I estimate that we will generate $1000 per Medicaid patient, with payments starting to come in during the fall and landing on the 2021 calendar year budget. We should capture at least 4 months of this revenue, but for the summer - so we should estimate about $60,000 on our calendar year budget in interim payments. 
--- Lastly --
Planning for calendar year 2022, we will continue to receive the interim payments of $1,000 per patient, but we should receive more lump sum money in spring 2022 (for FYI 2021: ends June 2021, submitted in Nov 2021, then paid in Spring 2022). We should receive the remaining approx 1/3 of what we are owed. 
This works out, roughy, to $110,000 between interim payments and the lump sum for FY 2021 - but again, with so many moving parts, it's very hard to estimate.)</t>
        </r>
      </text>
    </comment>
    <comment ref="I7" authorId="0" shapeId="0" xr:uid="{07F05221-D057-470F-8BF3-2569F1A861BA}">
      <text>
        <r>
          <rPr>
            <b/>
            <sz val="9"/>
            <color indexed="81"/>
            <rFont val="Tahoma"/>
            <family val="2"/>
          </rPr>
          <t>Nathan Butler:</t>
        </r>
        <r>
          <rPr>
            <sz val="9"/>
            <color indexed="81"/>
            <rFont val="Tahoma"/>
            <family val="2"/>
          </rPr>
          <t xml:space="preserve">
First, GEMT money is billed based on a fiscal year. FY 2020 went from 7/1/19 to 6/30/2020; FY 2021 went from 7/1/20 to 6/30/21. That means that we receive money or owe money in the Spring. 
The fiscal year ends in June, the final cost report for the time period is submitted in November, and payment comes the following spring (one year delay from the end of the fiscal year). 
Second, we can't really predict the number of Medicaid patients. Some years we have had a lot, now we have many fewer. 
Third, we can opt to receive payments through the year based on an "interim assessment" based on past years. It is easy to get in trouble over this though, as we have, when past administration calculated it wrong. 
We opted to stop collecting payments in November 2020 (which fell partway through FY 2021). I am told we have likely already collected 2/3 of the expected revenue for that fiscal year, since from the start of the fiscal year 2021 in July 2020 through November 2020 we collected at too high a rate. The revenue from this period wiill arrive in spring of 2022, after filing our November 2021 report for the FY 2021 (which just ended on June 30, 2021). 
The money that would be reported in the 2021 budget would be from FY 2020, and we owed $82,000 rather than receiving income. Therefore, FOR THIS 2021 BUDGET WE HAVE $0 IN REVENUE FROM GEMT for FY 2021, which again, ended June 30, 2021. 
However, we are now on track going forward, as FY 2022 is just starting and covers the first six months of the year. We are now collecting an interim rate of $1,000, and should expect money for the last six months of the calendar year, which will be paid to us when the patient is billed (a several month lag). In calendar year 2023 we will receive the remaining revenue for FY 2022, as we will likely ultumately receive more than $1,000 per patient. 
We have had 49 Medicaid patients just from January to May 2021, low volume months.  
Therefore, I estimate that we will generate $1000 per Medicaid patient, with payments starting to come in during the fall and landing on the 2021 calendar year budget. We should capture at least 4 months of this revenue, but for the summer - so we should estimate about $60,000 on our calendar year budget in interim payments. 
--- Lastly --
</t>
        </r>
        <r>
          <rPr>
            <b/>
            <sz val="9"/>
            <color indexed="81"/>
            <rFont val="Tahoma"/>
            <family val="2"/>
          </rPr>
          <t>Planning for</t>
        </r>
        <r>
          <rPr>
            <sz val="9"/>
            <color indexed="81"/>
            <rFont val="Tahoma"/>
            <family val="2"/>
          </rPr>
          <t xml:space="preserve"> </t>
        </r>
        <r>
          <rPr>
            <b/>
            <sz val="9"/>
            <color indexed="81"/>
            <rFont val="Tahoma"/>
            <family val="2"/>
          </rPr>
          <t>calendar year 2022</t>
        </r>
        <r>
          <rPr>
            <sz val="9"/>
            <color indexed="81"/>
            <rFont val="Tahoma"/>
            <family val="2"/>
          </rPr>
          <t>, we will continue to receive the interim payments of $1,000 per patient, but we should receive more lump sum money in spring 2022 (for FYI 2021: ends June 2021, submitted in Nov 2021, then paid in Spring 2022). We should receive the remaining approx 1/3 of what we are owed. 
This works out, roughy, to $110,000 between interim payments and the lump sum for FY 2021 - but again, with so many moving parts, it's very hard to estimate.)</t>
        </r>
      </text>
    </comment>
    <comment ref="I8" authorId="0" shapeId="0" xr:uid="{CB99056A-5E0E-4989-9248-470DFDF715FB}">
      <text>
        <r>
          <rPr>
            <b/>
            <sz val="9"/>
            <color indexed="81"/>
            <rFont val="Tahoma"/>
            <family val="2"/>
          </rPr>
          <t>Nathan Butler:</t>
        </r>
        <r>
          <rPr>
            <sz val="9"/>
            <color indexed="81"/>
            <rFont val="Tahoma"/>
            <family val="2"/>
          </rPr>
          <t xml:space="preserve">
2022 is currently the last year for CP funding. They are working on making a case for long-term renewal. </t>
        </r>
      </text>
    </comment>
    <comment ref="H13" authorId="0" shapeId="0" xr:uid="{581A2A6F-BACC-4058-8072-84B71AE9D183}">
      <text>
        <r>
          <rPr>
            <b/>
            <sz val="9"/>
            <color indexed="81"/>
            <rFont val="Tahoma"/>
            <family val="2"/>
          </rPr>
          <t>Nathan Butler:</t>
        </r>
        <r>
          <rPr>
            <sz val="9"/>
            <color indexed="81"/>
            <rFont val="Tahoma"/>
            <family val="2"/>
          </rPr>
          <t xml:space="preserve">
Includes about $5,000 for mass vax with the county, as well as outreach programs generally (which are generally net 0 cost, with a corresponding expenditure) </t>
        </r>
      </text>
    </comment>
    <comment ref="I13" authorId="0" shapeId="0" xr:uid="{A17024DC-C0F9-479F-8365-CD8250D62DE6}">
      <text>
        <r>
          <rPr>
            <b/>
            <sz val="9"/>
            <color indexed="81"/>
            <rFont val="Tahoma"/>
            <family val="2"/>
          </rPr>
          <t>Nathan Butler:</t>
        </r>
        <r>
          <rPr>
            <sz val="9"/>
            <color indexed="81"/>
            <rFont val="Tahoma"/>
            <family val="2"/>
          </rPr>
          <t xml:space="preserve">
Outreach programs definitely increasing </t>
        </r>
      </text>
    </comment>
    <comment ref="H14" authorId="0" shapeId="0" xr:uid="{9D8D60C5-DCF0-4928-9157-2A8701C76584}">
      <text>
        <r>
          <rPr>
            <b/>
            <sz val="9"/>
            <color indexed="81"/>
            <rFont val="Tahoma"/>
            <family val="2"/>
          </rPr>
          <t>Nathan Butler:</t>
        </r>
        <r>
          <rPr>
            <sz val="9"/>
            <color indexed="81"/>
            <rFont val="Tahoma"/>
            <family val="2"/>
          </rPr>
          <t xml:space="preserve">
There is a delay in billing, current receipts are from winter. This year reflects last year pretty closely. </t>
        </r>
      </text>
    </comment>
    <comment ref="I14" authorId="0" shapeId="0" xr:uid="{CB13403E-B1D6-4915-92CA-4A55E6014315}">
      <text>
        <r>
          <rPr>
            <b/>
            <sz val="9"/>
            <color indexed="81"/>
            <rFont val="Tahoma"/>
            <family val="2"/>
          </rPr>
          <t>Nathan Butler:</t>
        </r>
        <r>
          <rPr>
            <sz val="9"/>
            <color indexed="81"/>
            <rFont val="Tahoma"/>
            <family val="2"/>
          </rPr>
          <t xml:space="preserve">
Modest increase expected based on historic data, but it's very hard to predict due to how the pandemic alters things</t>
        </r>
      </text>
    </comment>
    <comment ref="A25" authorId="0" shapeId="0" xr:uid="{55B8EE3D-50C4-48BD-BE7C-0CCDFFF3F8C0}">
      <text>
        <r>
          <rPr>
            <b/>
            <sz val="9"/>
            <color indexed="81"/>
            <rFont val="Tahoma"/>
            <family val="2"/>
          </rPr>
          <t>Nathan Butler:</t>
        </r>
        <r>
          <rPr>
            <sz val="9"/>
            <color indexed="81"/>
            <rFont val="Tahoma"/>
            <family val="2"/>
          </rPr>
          <t xml:space="preserve">
BARS Code changed per auditor's office</t>
        </r>
      </text>
    </comment>
    <comment ref="I25" authorId="0" shapeId="0" xr:uid="{D3631715-7717-45C8-8993-53F4CAB370BE}">
      <text>
        <r>
          <rPr>
            <b/>
            <sz val="9"/>
            <color indexed="81"/>
            <rFont val="Tahoma"/>
            <charset val="1"/>
          </rPr>
          <t>Nathan Butler:</t>
        </r>
        <r>
          <rPr>
            <sz val="9"/>
            <color indexed="81"/>
            <rFont val="Tahoma"/>
            <charset val="1"/>
          </rPr>
          <t xml:space="preserve">
Aug - Oct three month average was $13,300. We will be moving more of Butler's wages onto the PHD levy (to 50% rather than 25%),</t>
        </r>
        <r>
          <rPr>
            <u/>
            <sz val="9"/>
            <color indexed="81"/>
            <rFont val="Tahoma"/>
            <family val="2"/>
          </rPr>
          <t xml:space="preserve"> increasing the monthly amount to $16,600</t>
        </r>
        <r>
          <rPr>
            <sz val="9"/>
            <color indexed="81"/>
            <rFont val="Tahoma"/>
            <charset val="1"/>
          </rPr>
          <t xml:space="preserve">. We may roll this payroll over with the Village, and if so, we will revise the budget.  </t>
        </r>
      </text>
    </comment>
    <comment ref="H28" authorId="0" shapeId="0" xr:uid="{91E05207-2775-4E1A-9BB1-0E8FDBEEBFC1}">
      <text>
        <r>
          <rPr>
            <b/>
            <sz val="9"/>
            <color indexed="81"/>
            <rFont val="Tahoma"/>
            <family val="2"/>
          </rPr>
          <t>Nathan Butler:</t>
        </r>
        <r>
          <rPr>
            <sz val="9"/>
            <color indexed="81"/>
            <rFont val="Tahoma"/>
            <family val="2"/>
          </rPr>
          <t xml:space="preserve">
Sale of old medic rig and an ambulance in April </t>
        </r>
      </text>
    </comment>
    <comment ref="H29" authorId="0" shapeId="0" xr:uid="{12A22374-062E-4897-AFE8-DE59301BB951}">
      <text>
        <r>
          <rPr>
            <b/>
            <sz val="9"/>
            <color indexed="81"/>
            <rFont val="Tahoma"/>
            <family val="2"/>
          </rPr>
          <t>Nathan Butler:</t>
        </r>
        <r>
          <rPr>
            <sz val="9"/>
            <color indexed="81"/>
            <rFont val="Tahoma"/>
            <family val="2"/>
          </rPr>
          <t xml:space="preserve">
SJCPHD#1 did not make the $5,000 donation to Community Paramedicine in 2020 or 2021, both are owed </t>
        </r>
      </text>
    </comment>
    <comment ref="I29" authorId="0" shapeId="0" xr:uid="{0BD012EE-0DD1-4E6C-8713-0B10B4E3B7CF}">
      <text>
        <r>
          <rPr>
            <b/>
            <sz val="9"/>
            <color indexed="81"/>
            <rFont val="Tahoma"/>
            <family val="2"/>
          </rPr>
          <t>Nathan Butler:</t>
        </r>
        <r>
          <rPr>
            <sz val="9"/>
            <color indexed="81"/>
            <rFont val="Tahoma"/>
            <family val="2"/>
          </rPr>
          <t xml:space="preserve">
Grant from hospital district to SJIEMS for Community Paramedicine program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C4" authorId="0" shapeId="0" xr:uid="{94302527-9D46-4088-BA7D-00731564986E}">
      <text>
        <r>
          <rPr>
            <b/>
            <sz val="9"/>
            <color indexed="81"/>
            <rFont val="Tahoma"/>
            <family val="2"/>
          </rPr>
          <t>Nathan Butler:</t>
        </r>
        <r>
          <rPr>
            <sz val="9"/>
            <color indexed="81"/>
            <rFont val="Tahoma"/>
            <family val="2"/>
          </rPr>
          <t xml:space="preserve">
from 2021 beginning cash letter </t>
        </r>
      </text>
    </comment>
    <comment ref="E4" authorId="0" shapeId="0" xr:uid="{558D44B0-065C-49D9-BB74-CD1BAB817D7D}">
      <text>
        <r>
          <rPr>
            <b/>
            <sz val="9"/>
            <color indexed="81"/>
            <rFont val="Tahoma"/>
            <family val="2"/>
          </rPr>
          <t>Nathan Butler:</t>
        </r>
        <r>
          <rPr>
            <sz val="9"/>
            <color indexed="81"/>
            <rFont val="Tahoma"/>
            <family val="2"/>
          </rPr>
          <t xml:space="preserve">
This is total revenue minus total expenditures (excluding this number). </t>
        </r>
      </text>
    </comment>
    <comment ref="F4" authorId="0" shapeId="0" xr:uid="{B188A599-9A9F-4726-9B0E-E848D93ED572}">
      <text>
        <r>
          <rPr>
            <b/>
            <sz val="9"/>
            <color indexed="81"/>
            <rFont val="Tahoma"/>
            <family val="2"/>
          </rPr>
          <t>Nathan Butler:</t>
        </r>
        <r>
          <rPr>
            <sz val="9"/>
            <color indexed="81"/>
            <rFont val="Tahoma"/>
            <family val="2"/>
          </rPr>
          <t xml:space="preserve">
This is total revenue minus total expenditures (excluding this number). </t>
        </r>
      </text>
    </comment>
    <comment ref="F11" authorId="0" shapeId="0" xr:uid="{8BC0AE83-18EA-41C9-AB97-92EC402AE523}">
      <text>
        <r>
          <rPr>
            <b/>
            <sz val="9"/>
            <color indexed="81"/>
            <rFont val="Tahoma"/>
            <family val="2"/>
          </rPr>
          <t>Nathan Butler:</t>
        </r>
        <r>
          <rPr>
            <sz val="9"/>
            <color indexed="81"/>
            <rFont val="Tahoma"/>
            <family val="2"/>
          </rPr>
          <t xml:space="preserve">
Expected hire by July 2022. $140,000 salary annually. Presumes hire of a full chief. </t>
        </r>
      </text>
    </comment>
    <comment ref="F12" authorId="0" shapeId="0" xr:uid="{EBF8536A-8D86-45A9-8837-FF3F098D3EA0}">
      <text>
        <r>
          <rPr>
            <b/>
            <sz val="9"/>
            <color indexed="81"/>
            <rFont val="Tahoma"/>
            <family val="2"/>
          </rPr>
          <t>Nathan Butler:</t>
        </r>
        <r>
          <rPr>
            <sz val="9"/>
            <color indexed="81"/>
            <rFont val="Tahoma"/>
            <family val="2"/>
          </rPr>
          <t xml:space="preserve">
Employee receives a COLA in January, and presumably a raise in the summer</t>
        </r>
      </text>
    </comment>
    <comment ref="E14" authorId="0" shapeId="0" xr:uid="{7B36B794-9B00-4BD4-952F-554AC4C2332B}">
      <text>
        <r>
          <rPr>
            <b/>
            <sz val="9"/>
            <color indexed="81"/>
            <rFont val="Tahoma"/>
            <family val="2"/>
          </rPr>
          <t>Nathan Butler:</t>
        </r>
        <r>
          <rPr>
            <sz val="9"/>
            <color indexed="81"/>
            <rFont val="Tahoma"/>
            <family val="2"/>
          </rPr>
          <t xml:space="preserve">
This is Hutchins' wages from 2021 before her retirement. </t>
        </r>
      </text>
    </comment>
    <comment ref="F14" authorId="0" shapeId="0" xr:uid="{5CECA23C-094E-45D0-BA63-35BFB132450A}">
      <text>
        <r>
          <rPr>
            <b/>
            <sz val="9"/>
            <color indexed="81"/>
            <rFont val="Tahoma"/>
            <family val="2"/>
          </rPr>
          <t>Nathan Butler:</t>
        </r>
        <r>
          <rPr>
            <sz val="9"/>
            <color indexed="81"/>
            <rFont val="Tahoma"/>
            <family val="2"/>
          </rPr>
          <t xml:space="preserve">
50% reimbursed by the hospital district (part of the IIMC Reimbursements BARS Code). Moving Butler from 522.10.10.0001 to this BARS code for 2022. </t>
        </r>
      </text>
    </comment>
    <comment ref="F15" authorId="0" shapeId="0" xr:uid="{4BDD7967-9769-4942-81B0-D26BE5DF348E}">
      <text>
        <r>
          <rPr>
            <b/>
            <sz val="9"/>
            <color indexed="81"/>
            <rFont val="Tahoma"/>
            <family val="2"/>
          </rPr>
          <t>Nathan Butler:</t>
        </r>
        <r>
          <rPr>
            <sz val="9"/>
            <color indexed="81"/>
            <rFont val="Tahoma"/>
            <family val="2"/>
          </rPr>
          <t xml:space="preserve">
Anticipated wages for 2022. Fully reimbursed by the hospital District. Employee receives a COLA in January, and presumably a raise in the summer. </t>
        </r>
      </text>
    </comment>
    <comment ref="F17" authorId="0" shapeId="0" xr:uid="{5D92E273-4786-4AF7-9C5C-F60D68016538}">
      <text>
        <r>
          <rPr>
            <b/>
            <sz val="9"/>
            <color indexed="81"/>
            <rFont val="Tahoma"/>
            <family val="2"/>
          </rPr>
          <t>Nathan Butler:</t>
        </r>
        <r>
          <rPr>
            <sz val="9"/>
            <color indexed="81"/>
            <rFont val="Tahoma"/>
            <family val="2"/>
          </rPr>
          <t xml:space="preserve">
Much of this is a passthrough. </t>
        </r>
      </text>
    </comment>
    <comment ref="F19" authorId="0" shapeId="0" xr:uid="{01D11E17-2E7C-4F0A-BA50-9C87E231313B}">
      <text>
        <r>
          <rPr>
            <b/>
            <sz val="9"/>
            <color indexed="81"/>
            <rFont val="Tahoma"/>
            <family val="2"/>
          </rPr>
          <t>Nathan Butler:</t>
        </r>
        <r>
          <rPr>
            <sz val="9"/>
            <color indexed="81"/>
            <rFont val="Tahoma"/>
            <family val="2"/>
          </rPr>
          <t xml:space="preserve">
8% of wages</t>
        </r>
      </text>
    </comment>
    <comment ref="F20" authorId="0" shapeId="0" xr:uid="{EE20EC9F-A5B2-4E74-AF45-AFB5CCAE27DD}">
      <text>
        <r>
          <rPr>
            <b/>
            <sz val="9"/>
            <color indexed="81"/>
            <rFont val="Tahoma"/>
            <family val="2"/>
          </rPr>
          <t>Nathan Butler:</t>
        </r>
        <r>
          <rPr>
            <sz val="9"/>
            <color indexed="81"/>
            <rFont val="Tahoma"/>
            <family val="2"/>
          </rPr>
          <t xml:space="preserve">
about 0.5% of wages</t>
        </r>
      </text>
    </comment>
    <comment ref="F21" authorId="0" shapeId="0" xr:uid="{5EBD6869-D11A-47A2-AB07-99BDEF8EFB9F}">
      <text>
        <r>
          <rPr>
            <b/>
            <sz val="9"/>
            <color indexed="81"/>
            <rFont val="Tahoma"/>
            <family val="2"/>
          </rPr>
          <t>Nathan Butler:</t>
        </r>
        <r>
          <rPr>
            <sz val="9"/>
            <color indexed="81"/>
            <rFont val="Tahoma"/>
            <family val="2"/>
          </rPr>
          <t xml:space="preserve">
about 8% of wages</t>
        </r>
      </text>
    </comment>
    <comment ref="D22" authorId="0" shapeId="0" xr:uid="{A0483346-E386-4E57-B62D-94F704EBC72D}">
      <text>
        <r>
          <rPr>
            <b/>
            <sz val="9"/>
            <color indexed="81"/>
            <rFont val="Tahoma"/>
            <family val="2"/>
          </rPr>
          <t>Nathan Butler:</t>
        </r>
        <r>
          <rPr>
            <sz val="9"/>
            <color indexed="81"/>
            <rFont val="Tahoma"/>
            <family val="2"/>
          </rPr>
          <t xml:space="preserve">
This was a backpay to LEOFF assessed by the state for Jerry Martin. </t>
        </r>
      </text>
    </comment>
    <comment ref="E24" authorId="0" shapeId="0" xr:uid="{71CBDDBB-7DEE-4596-ABF9-70DCA80A3F0C}">
      <text>
        <r>
          <rPr>
            <b/>
            <sz val="9"/>
            <color indexed="81"/>
            <rFont val="Tahoma"/>
            <family val="2"/>
          </rPr>
          <t>Nathan Butler:</t>
        </r>
        <r>
          <rPr>
            <sz val="9"/>
            <color indexed="81"/>
            <rFont val="Tahoma"/>
            <family val="2"/>
          </rPr>
          <t xml:space="preserve">
lower insurance costs in 2021 than expected due to fewer enrollees </t>
        </r>
      </text>
    </comment>
    <comment ref="F24" authorId="0" shapeId="0" xr:uid="{8FEB4704-B3BF-417C-B253-0865F7E5C111}">
      <text>
        <r>
          <rPr>
            <b/>
            <sz val="9"/>
            <color indexed="81"/>
            <rFont val="Tahoma"/>
            <family val="2"/>
          </rPr>
          <t>Nathan Butler:</t>
        </r>
        <r>
          <rPr>
            <sz val="9"/>
            <color indexed="81"/>
            <rFont val="Tahoma"/>
            <family val="2"/>
          </rPr>
          <t xml:space="preserve">
Est. 5% increase in costs</t>
        </r>
      </text>
    </comment>
    <comment ref="F25" authorId="0" shapeId="0" xr:uid="{AA4B863E-00A9-4796-8CC8-B2803A52BE53}">
      <text>
        <r>
          <rPr>
            <b/>
            <sz val="9"/>
            <color indexed="81"/>
            <rFont val="Tahoma"/>
            <family val="2"/>
          </rPr>
          <t>Nathan Butler:</t>
        </r>
        <r>
          <rPr>
            <sz val="9"/>
            <color indexed="81"/>
            <rFont val="Tahoma"/>
            <family val="2"/>
          </rPr>
          <t xml:space="preserve">
1200 x 5 employees</t>
        </r>
      </text>
    </comment>
    <comment ref="F26" authorId="0" shapeId="0" xr:uid="{2DC500B6-5252-406D-96CB-90D411EA34BE}">
      <text>
        <r>
          <rPr>
            <b/>
            <sz val="9"/>
            <color indexed="81"/>
            <rFont val="Tahoma"/>
            <family val="2"/>
          </rPr>
          <t>Nathan Butler:</t>
        </r>
        <r>
          <rPr>
            <sz val="9"/>
            <color indexed="81"/>
            <rFont val="Tahoma"/>
            <family val="2"/>
          </rPr>
          <t xml:space="preserve">
Very hard to predict. It did go up in the summer, though. </t>
        </r>
      </text>
    </comment>
    <comment ref="F28" authorId="0" shapeId="0" xr:uid="{1D209CC0-D03D-4DE6-87FE-812F8286D988}">
      <text>
        <r>
          <rPr>
            <b/>
            <sz val="9"/>
            <color indexed="81"/>
            <rFont val="Tahoma"/>
            <family val="2"/>
          </rPr>
          <t>Nathan Butler:</t>
        </r>
        <r>
          <rPr>
            <sz val="9"/>
            <color indexed="81"/>
            <rFont val="Tahoma"/>
            <family val="2"/>
          </rPr>
          <t xml:space="preserve">
adding in chief for six months</t>
        </r>
      </text>
    </comment>
    <comment ref="F31" authorId="0" shapeId="0" xr:uid="{C99A0E99-744F-4AE9-9EC4-224E9A853454}">
      <text>
        <r>
          <rPr>
            <b/>
            <sz val="9"/>
            <color indexed="81"/>
            <rFont val="Tahoma"/>
            <family val="2"/>
          </rPr>
          <t>Nathan Butler:</t>
        </r>
        <r>
          <rPr>
            <sz val="9"/>
            <color indexed="81"/>
            <rFont val="Tahoma"/>
            <family val="2"/>
          </rPr>
          <t xml:space="preserve">
Estimate</t>
        </r>
      </text>
    </comment>
    <comment ref="F32" authorId="0" shapeId="0" xr:uid="{B7D8C549-25E7-4D8B-8E0C-B5599AB987BD}">
      <text>
        <r>
          <rPr>
            <b/>
            <sz val="9"/>
            <color indexed="81"/>
            <rFont val="Tahoma"/>
            <family val="2"/>
          </rPr>
          <t>Nathan Butler:</t>
        </r>
        <r>
          <rPr>
            <sz val="9"/>
            <color indexed="81"/>
            <rFont val="Tahoma"/>
            <family val="2"/>
          </rPr>
          <t xml:space="preserve">
allowing for possible cost increases and one extra person (even if for half the year it's still the same)</t>
        </r>
      </text>
    </comment>
    <comment ref="F40" authorId="0" shapeId="0" xr:uid="{6CCCB718-07CC-4F22-B02F-0891CD386BC4}">
      <text>
        <r>
          <rPr>
            <b/>
            <sz val="9"/>
            <color indexed="81"/>
            <rFont val="Tahoma"/>
            <charset val="1"/>
          </rPr>
          <t>Nathan Butler:</t>
        </r>
        <r>
          <rPr>
            <sz val="9"/>
            <color indexed="81"/>
            <rFont val="Tahoma"/>
            <charset val="1"/>
          </rPr>
          <t xml:space="preserve">
This mostly covers Aladtec, our scheduling software, which is usually paid annually in Sept</t>
        </r>
      </text>
    </comment>
    <comment ref="F46" authorId="0" shapeId="0" xr:uid="{26DBEE3B-B84A-48E2-8EFA-B66B8DC69DCE}">
      <text>
        <r>
          <rPr>
            <b/>
            <sz val="9"/>
            <color indexed="81"/>
            <rFont val="Tahoma"/>
            <family val="2"/>
          </rPr>
          <t>Nathan Butler:</t>
        </r>
        <r>
          <rPr>
            <sz val="9"/>
            <color indexed="81"/>
            <rFont val="Tahoma"/>
            <family val="2"/>
          </rPr>
          <t xml:space="preserve">
Each newsletter costs $2000 or so, plus postage. Also includes job ad postings, website updates, etc.</t>
        </r>
      </text>
    </comment>
    <comment ref="F47" authorId="0" shapeId="0" xr:uid="{5500BB71-3137-4C5D-9625-3BCB0767B2EC}">
      <text>
        <r>
          <rPr>
            <b/>
            <sz val="9"/>
            <color indexed="81"/>
            <rFont val="Tahoma"/>
            <family val="2"/>
          </rPr>
          <t>Nathan Butler:</t>
        </r>
        <r>
          <rPr>
            <sz val="9"/>
            <color indexed="81"/>
            <rFont val="Tahoma"/>
            <family val="2"/>
          </rPr>
          <t xml:space="preserve">
Modest increase planned for 2022. </t>
        </r>
      </text>
    </comment>
    <comment ref="E48" authorId="0" shapeId="0" xr:uid="{40E25237-4969-4AD7-B2A0-6654B8A28D00}">
      <text>
        <r>
          <rPr>
            <b/>
            <sz val="9"/>
            <color indexed="81"/>
            <rFont val="Tahoma"/>
            <family val="2"/>
          </rPr>
          <t xml:space="preserve">Nathan Butler:
</t>
        </r>
        <r>
          <rPr>
            <sz val="9"/>
            <color indexed="81"/>
            <rFont val="Tahoma"/>
            <family val="2"/>
          </rPr>
          <t xml:space="preserve">Legal fees have been high, and aren't really expected to go down, especially with all of the union and integration work </t>
        </r>
      </text>
    </comment>
    <comment ref="F48" authorId="0" shapeId="0" xr:uid="{180B85A6-5042-49CC-832F-7A19B78C756E}">
      <text>
        <r>
          <rPr>
            <b/>
            <sz val="9"/>
            <color indexed="81"/>
            <rFont val="Tahoma"/>
            <family val="2"/>
          </rPr>
          <t>Nathan Butler:</t>
        </r>
        <r>
          <rPr>
            <sz val="9"/>
            <color indexed="81"/>
            <rFont val="Tahoma"/>
            <family val="2"/>
          </rPr>
          <t xml:space="preserve">
Legal fees are always hard to predict, but we generally expect less in 2022 than in 2021, despite the need to bargain a new union agreement. </t>
        </r>
      </text>
    </comment>
    <comment ref="F49" authorId="0" shapeId="0" xr:uid="{80853D62-907E-4165-8F13-FA544E11630B}">
      <text>
        <r>
          <rPr>
            <b/>
            <sz val="9"/>
            <color indexed="81"/>
            <rFont val="Tahoma"/>
            <family val="2"/>
          </rPr>
          <t>Nathan Butler:</t>
        </r>
        <r>
          <rPr>
            <sz val="9"/>
            <color indexed="81"/>
            <rFont val="Tahoma"/>
            <family val="2"/>
          </rPr>
          <t xml:space="preserve">
These are split with the hospital district. The cost varies, but most recently cost about $24,000, split between the two levies</t>
        </r>
      </text>
    </comment>
    <comment ref="F50" authorId="0" shapeId="0" xr:uid="{66A54FAF-DAC0-4C54-BC30-25509E0C1F77}">
      <text>
        <r>
          <rPr>
            <b/>
            <sz val="9"/>
            <color indexed="81"/>
            <rFont val="Tahoma"/>
            <family val="2"/>
          </rPr>
          <t>Nathan Butler:</t>
        </r>
        <r>
          <rPr>
            <sz val="9"/>
            <color indexed="81"/>
            <rFont val="Tahoma"/>
            <family val="2"/>
          </rPr>
          <t xml:space="preserve">
The actuals were for the consultant who helped with the GEMT billing. To this we should add the August (not listed) payment to the hospital district for EMS's half of the accounting support services that are shared (such as help filing our annual financial report with the state, or accounting help with an audit)</t>
        </r>
      </text>
    </comment>
    <comment ref="F55" authorId="0" shapeId="0" xr:uid="{C9F53668-89CF-4CA7-BF37-E2458C352FD4}">
      <text>
        <r>
          <rPr>
            <b/>
            <sz val="9"/>
            <color indexed="81"/>
            <rFont val="Tahoma"/>
            <family val="2"/>
          </rPr>
          <t>Nathan Butler:</t>
        </r>
        <r>
          <rPr>
            <sz val="9"/>
            <color indexed="81"/>
            <rFont val="Tahoma"/>
            <family val="2"/>
          </rPr>
          <t xml:space="preserve">
Each newsletter is around $800 (we do one per quarter), as well as systems design billing postage </t>
        </r>
      </text>
    </comment>
    <comment ref="E63" authorId="0" shapeId="0" xr:uid="{C572F47B-590D-485E-8B73-ED46D5CB6552}">
      <text>
        <r>
          <rPr>
            <b/>
            <sz val="9"/>
            <color indexed="81"/>
            <rFont val="Tahoma"/>
            <family val="2"/>
          </rPr>
          <t>Nathan Butler:</t>
        </r>
        <r>
          <rPr>
            <sz val="9"/>
            <color indexed="81"/>
            <rFont val="Tahoma"/>
            <family val="2"/>
          </rPr>
          <t xml:space="preserve">
This includes Outreach, since they don't have their own BARS code for this </t>
        </r>
      </text>
    </comment>
    <comment ref="F65" authorId="0" shapeId="0" xr:uid="{A8088F05-2DF6-40D8-B9A9-C1CF3277DA30}">
      <text>
        <r>
          <rPr>
            <b/>
            <sz val="9"/>
            <color indexed="81"/>
            <rFont val="Tahoma"/>
            <family val="2"/>
          </rPr>
          <t>Nathan Butler:</t>
        </r>
        <r>
          <rPr>
            <sz val="9"/>
            <color indexed="81"/>
            <rFont val="Tahoma"/>
            <family val="2"/>
          </rPr>
          <t xml:space="preserve">
Planned for a 5% increase, but the actual increase is unknown</t>
        </r>
      </text>
    </comment>
    <comment ref="F69" authorId="0" shapeId="0" xr:uid="{146A9A15-4502-4F9E-AE87-FA00F1AC1704}">
      <text>
        <r>
          <rPr>
            <b/>
            <sz val="9"/>
            <color indexed="81"/>
            <rFont val="Tahoma"/>
            <family val="2"/>
          </rPr>
          <t>Nathan Butler:</t>
        </r>
        <r>
          <rPr>
            <sz val="9"/>
            <color indexed="81"/>
            <rFont val="Tahoma"/>
            <family val="2"/>
          </rPr>
          <t xml:space="preserve">
Planned for a 5% increase, but the actual increase is unknown</t>
        </r>
      </text>
    </comment>
    <comment ref="E70" authorId="0" shapeId="0" xr:uid="{7D184016-9709-4202-977B-1D9A93E913FD}">
      <text>
        <r>
          <rPr>
            <b/>
            <sz val="9"/>
            <color indexed="81"/>
            <rFont val="Tahoma"/>
            <family val="2"/>
          </rPr>
          <t>Nathan Butler:</t>
        </r>
        <r>
          <rPr>
            <sz val="9"/>
            <color indexed="81"/>
            <rFont val="Tahoma"/>
            <family val="2"/>
          </rPr>
          <t xml:space="preserve">
Fairly normal annual increase, especially after the number of deer collisions last year </t>
        </r>
      </text>
    </comment>
    <comment ref="F72" authorId="0" shapeId="0" xr:uid="{2C479637-3112-4AA9-B084-57D42705289D}">
      <text>
        <r>
          <rPr>
            <b/>
            <sz val="9"/>
            <color indexed="81"/>
            <rFont val="Tahoma"/>
            <family val="2"/>
          </rPr>
          <t>Nathan Butler:</t>
        </r>
        <r>
          <rPr>
            <sz val="9"/>
            <color indexed="81"/>
            <rFont val="Tahoma"/>
            <family val="2"/>
          </rPr>
          <t xml:space="preserve">
EMS and Trauma Council dues, other dues</t>
        </r>
      </text>
    </comment>
    <comment ref="F76" authorId="0" shapeId="0" xr:uid="{3DAE2E35-3AD2-4E4E-8AA1-74CBEF31E296}">
      <text>
        <r>
          <rPr>
            <b/>
            <sz val="9"/>
            <color indexed="81"/>
            <rFont val="Tahoma"/>
            <family val="2"/>
          </rPr>
          <t>Nathan Butler:</t>
        </r>
        <r>
          <rPr>
            <sz val="9"/>
            <color indexed="81"/>
            <rFont val="Tahoma"/>
            <family val="2"/>
          </rPr>
          <t xml:space="preserve">
This is actually for food at OTEP night and such</t>
        </r>
      </text>
    </comment>
    <comment ref="F77" authorId="0" shapeId="0" xr:uid="{146786B8-253B-46E7-B364-9419ED4694D7}">
      <text>
        <r>
          <rPr>
            <b/>
            <sz val="9"/>
            <color indexed="81"/>
            <rFont val="Tahoma"/>
            <family val="2"/>
          </rPr>
          <t>Nathan Butler:</t>
        </r>
        <r>
          <rPr>
            <sz val="9"/>
            <color indexed="81"/>
            <rFont val="Tahoma"/>
            <family val="2"/>
          </rPr>
          <t xml:space="preserve">
2020 was high, but 2021 was much lower. Staff turnover has a big impact on this. </t>
        </r>
      </text>
    </comment>
    <comment ref="D81" authorId="0" shapeId="0" xr:uid="{AA5F5777-9B48-4742-82E9-517AF6036155}">
      <text>
        <r>
          <rPr>
            <b/>
            <sz val="9"/>
            <color indexed="81"/>
            <rFont val="Tahoma"/>
            <family val="2"/>
          </rPr>
          <t>Nathan Butler:</t>
        </r>
        <r>
          <rPr>
            <sz val="9"/>
            <color indexed="81"/>
            <rFont val="Tahoma"/>
            <family val="2"/>
          </rPr>
          <t xml:space="preserve">
This includes the full backpay paid out in Feb / March 2021, so the first half of the year will cost more than the second half</t>
        </r>
      </text>
    </comment>
    <comment ref="E81" authorId="0" shapeId="0" xr:uid="{F088C8A7-B928-4FEF-8846-FF521B0C58EE}">
      <text>
        <r>
          <rPr>
            <b/>
            <sz val="9"/>
            <color indexed="81"/>
            <rFont val="Tahoma"/>
            <family val="2"/>
          </rPr>
          <t>Nathan Butler:</t>
        </r>
        <r>
          <rPr>
            <sz val="9"/>
            <color indexed="81"/>
            <rFont val="Tahoma"/>
            <family val="2"/>
          </rPr>
          <t xml:space="preserve">
We now have per diems, and have had an employee on extended leave, so costs are higher. Monthly expenditure is around $20,000</t>
        </r>
      </text>
    </comment>
    <comment ref="F81" authorId="0" shapeId="0" xr:uid="{DA82A1BC-5635-4F6F-AADC-58E432C198EF}">
      <text>
        <r>
          <rPr>
            <b/>
            <sz val="9"/>
            <color indexed="81"/>
            <rFont val="Tahoma"/>
            <family val="2"/>
          </rPr>
          <t>Nathan Butler:</t>
        </r>
        <r>
          <rPr>
            <sz val="9"/>
            <color indexed="81"/>
            <rFont val="Tahoma"/>
            <family val="2"/>
          </rPr>
          <t xml:space="preserve">
No backpay this year, but three raises (5% in Aug 2022)  and COLA (2-4%) in Jan 2022. Includes a 5th EMT and a per diem EMT. We've made a lot of staffing changes over the last few months, and costs have gone down, but it makes it hard to estimate. Based on current projections, these costs could be substantially lower, so this is conservative budgeting. </t>
        </r>
      </text>
    </comment>
    <comment ref="F82" authorId="0" shapeId="0" xr:uid="{7DB58BCD-CF58-425F-97CB-91AF081D35B1}">
      <text>
        <r>
          <rPr>
            <b/>
            <sz val="9"/>
            <color indexed="81"/>
            <rFont val="Tahoma"/>
            <family val="2"/>
          </rPr>
          <t>Nathan Butler:</t>
        </r>
        <r>
          <rPr>
            <sz val="9"/>
            <color indexed="81"/>
            <rFont val="Tahoma"/>
            <family val="2"/>
          </rPr>
          <t xml:space="preserve">
Est. based on Paramedic, annual salary of $115,000. Can pay less for an EMT, but would have less overall value for the agency. </t>
        </r>
        <r>
          <rPr>
            <u/>
            <sz val="9"/>
            <color indexed="81"/>
            <rFont val="Tahoma"/>
            <family val="2"/>
          </rPr>
          <t xml:space="preserve">HOWEVER, we only expect this hire to be for about six months of the year. </t>
        </r>
      </text>
    </comment>
    <comment ref="E84" authorId="0" shapeId="0" xr:uid="{C6F40243-BDA0-42A5-BF0C-E61F401B31D9}">
      <text>
        <r>
          <rPr>
            <b/>
            <sz val="9"/>
            <color indexed="81"/>
            <rFont val="Tahoma"/>
            <charset val="1"/>
          </rPr>
          <t>Nathan Butler:</t>
        </r>
        <r>
          <rPr>
            <sz val="9"/>
            <color indexed="81"/>
            <rFont val="Tahoma"/>
            <charset val="1"/>
          </rPr>
          <t xml:space="preserve">
adding in $20,000 for 5th medic training in 2021 </t>
        </r>
      </text>
    </comment>
    <comment ref="F84" authorId="0" shapeId="0" xr:uid="{86782881-90C4-4451-B260-20248416705F}">
      <text>
        <r>
          <rPr>
            <b/>
            <sz val="9"/>
            <color indexed="81"/>
            <rFont val="Tahoma"/>
            <family val="2"/>
          </rPr>
          <t>Nathan Butler:</t>
        </r>
        <r>
          <rPr>
            <sz val="9"/>
            <color indexed="81"/>
            <rFont val="Tahoma"/>
            <family val="2"/>
          </rPr>
          <t xml:space="preserve">
Base salaries, plus about 3% for half of the four medics, plus a medic student stipend for Margaret Longley through August, then fulltime for Longley after. 
Works out to about $38,000 per month Jan - August 2022 ($304,000), then $40,000 per month Sept - Dec 2022 ($160,000). </t>
        </r>
      </text>
    </comment>
    <comment ref="F86" authorId="0" shapeId="0" xr:uid="{A63F07DE-B1D7-4C5F-A11D-73A151CFC2C3}">
      <text>
        <r>
          <rPr>
            <b/>
            <sz val="9"/>
            <color indexed="81"/>
            <rFont val="Tahoma"/>
            <family val="2"/>
          </rPr>
          <t>Nathan Butler:</t>
        </r>
        <r>
          <rPr>
            <sz val="9"/>
            <color indexed="81"/>
            <rFont val="Tahoma"/>
            <family val="2"/>
          </rPr>
          <t xml:space="preserve">
Some of our active volunteers became per diem EMTs. The expansion of Community Paramedicine never happened because those interested have been willing to do it for free</t>
        </r>
      </text>
    </comment>
    <comment ref="E88" authorId="0" shapeId="0" xr:uid="{17A3C13F-D3BB-4C74-BBE5-D044CEA5F176}">
      <text>
        <r>
          <rPr>
            <b/>
            <sz val="9"/>
            <color indexed="81"/>
            <rFont val="Tahoma"/>
            <family val="2"/>
          </rPr>
          <t>Nathan Butler:</t>
        </r>
        <r>
          <rPr>
            <sz val="9"/>
            <color indexed="81"/>
            <rFont val="Tahoma"/>
            <family val="2"/>
          </rPr>
          <t xml:space="preserve">
We did close out some PTO liabilities in October, it is not reflected in the YTD</t>
        </r>
      </text>
    </comment>
    <comment ref="F91" authorId="0" shapeId="0" xr:uid="{4C21CD14-1A55-4A1C-A9A5-6B72314AAD5E}">
      <text>
        <r>
          <rPr>
            <b/>
            <sz val="9"/>
            <color indexed="81"/>
            <rFont val="Tahoma"/>
            <family val="2"/>
          </rPr>
          <t>Nathan Butler:</t>
        </r>
        <r>
          <rPr>
            <sz val="9"/>
            <color indexed="81"/>
            <rFont val="Tahoma"/>
            <family val="2"/>
          </rPr>
          <t xml:space="preserve">
FICA is about 8% of wages </t>
        </r>
      </text>
    </comment>
    <comment ref="F92" authorId="0" shapeId="0" xr:uid="{6252A6F4-3512-4777-AB78-95C0930D3941}">
      <text>
        <r>
          <rPr>
            <b/>
            <sz val="9"/>
            <color indexed="81"/>
            <rFont val="Tahoma"/>
            <family val="2"/>
          </rPr>
          <t>Nathan Butler:</t>
        </r>
        <r>
          <rPr>
            <sz val="9"/>
            <color indexed="81"/>
            <rFont val="Tahoma"/>
            <family val="2"/>
          </rPr>
          <t xml:space="preserve">
L&amp;I varies by industry, and seems to be about 4% of wages historically for EMS</t>
        </r>
      </text>
    </comment>
    <comment ref="F93" authorId="0" shapeId="0" xr:uid="{4C48E276-2798-4FB1-912C-A8EBA7612E0D}">
      <text>
        <r>
          <rPr>
            <b/>
            <sz val="9"/>
            <color indexed="81"/>
            <rFont val="Tahoma"/>
            <family val="2"/>
          </rPr>
          <t>Nathan Butler:</t>
        </r>
        <r>
          <rPr>
            <sz val="9"/>
            <color indexed="81"/>
            <rFont val="Tahoma"/>
            <family val="2"/>
          </rPr>
          <t xml:space="preserve">
LEOFF is about 5% of full-time employees. This works out to about 4.5% of our wages historically </t>
        </r>
      </text>
    </comment>
    <comment ref="F94" authorId="0" shapeId="0" xr:uid="{79AF8431-C4D2-4AB2-AD5B-E92047916760}">
      <text>
        <r>
          <rPr>
            <b/>
            <sz val="9"/>
            <color indexed="81"/>
            <rFont val="Tahoma"/>
            <charset val="1"/>
          </rPr>
          <t>Nathan Butler:</t>
        </r>
        <r>
          <rPr>
            <sz val="9"/>
            <color indexed="81"/>
            <rFont val="Tahoma"/>
            <charset val="1"/>
          </rPr>
          <t xml:space="preserve">
Current rate is about $11,000 per month, or $132,000 per year. Adding 7% as a placeholder for increase in costs and the addition of one employee for six months (Assistant Chief) </t>
        </r>
      </text>
    </comment>
    <comment ref="F95" authorId="0" shapeId="0" xr:uid="{2897A552-C65C-4379-9E1C-F82F5272F157}">
      <text>
        <r>
          <rPr>
            <b/>
            <sz val="9"/>
            <color indexed="81"/>
            <rFont val="Tahoma"/>
            <charset val="1"/>
          </rPr>
          <t>Nathan Butler:</t>
        </r>
        <r>
          <rPr>
            <sz val="9"/>
            <color indexed="81"/>
            <rFont val="Tahoma"/>
            <charset val="1"/>
          </rPr>
          <t xml:space="preserve">
12 employees, including assistant chief  </t>
        </r>
      </text>
    </comment>
    <comment ref="F97" authorId="0" shapeId="0" xr:uid="{733C58A6-7966-4003-89DB-6F8C347F7974}">
      <text>
        <r>
          <rPr>
            <b/>
            <sz val="9"/>
            <color indexed="81"/>
            <rFont val="Tahoma"/>
            <charset val="1"/>
          </rPr>
          <t xml:space="preserve">Nathan Butler:
</t>
        </r>
        <r>
          <rPr>
            <sz val="9"/>
            <color indexed="81"/>
            <rFont val="Tahoma"/>
            <family val="2"/>
          </rPr>
          <t>Past plus 10% for an extra employee and cost increases. This is an annual cost, so no savings against six months for the Assist Chief</t>
        </r>
      </text>
    </comment>
    <comment ref="F98" authorId="0" shapeId="0" xr:uid="{EA7FEE2F-D972-47D9-89EB-9B1972318A5D}">
      <text>
        <r>
          <rPr>
            <b/>
            <sz val="9"/>
            <color indexed="81"/>
            <rFont val="Tahoma"/>
            <family val="2"/>
          </rPr>
          <t>Nathan Butler:</t>
        </r>
        <r>
          <rPr>
            <sz val="9"/>
            <color indexed="81"/>
            <rFont val="Tahoma"/>
            <family val="2"/>
          </rPr>
          <t xml:space="preserve">
Est. 10% increase (costs plus new employee)</t>
        </r>
      </text>
    </comment>
    <comment ref="F100" authorId="0" shapeId="0" xr:uid="{A71A6DF0-AC40-4E18-9EC1-992B2A6C6D0E}">
      <text>
        <r>
          <rPr>
            <b/>
            <sz val="9"/>
            <color indexed="81"/>
            <rFont val="Tahoma"/>
            <family val="2"/>
          </rPr>
          <t>Nathan Butler:</t>
        </r>
        <r>
          <rPr>
            <sz val="9"/>
            <color indexed="81"/>
            <rFont val="Tahoma"/>
            <family val="2"/>
          </rPr>
          <t xml:space="preserve">
This is money that is set aside for employees to spend on healthcare needs. They may or may not use it. This is the estimated maximum based on number of employees and dependents. </t>
        </r>
      </text>
    </comment>
    <comment ref="F102" authorId="0" shapeId="0" xr:uid="{0E77342F-B033-46FE-BABD-A51AD3BD1854}">
      <text>
        <r>
          <rPr>
            <b/>
            <sz val="9"/>
            <color indexed="81"/>
            <rFont val="Tahoma"/>
            <family val="2"/>
          </rPr>
          <t>Nathan Butler:</t>
        </r>
        <r>
          <rPr>
            <sz val="9"/>
            <color indexed="81"/>
            <rFont val="Tahoma"/>
            <family val="2"/>
          </rPr>
          <t xml:space="preserve">
small cost increase, plus new employee</t>
        </r>
      </text>
    </comment>
    <comment ref="F103" authorId="0" shapeId="0" xr:uid="{F6DD315D-B549-40DA-95A7-8168AE5A1365}">
      <text>
        <r>
          <rPr>
            <b/>
            <sz val="9"/>
            <color indexed="81"/>
            <rFont val="Tahoma"/>
            <family val="2"/>
          </rPr>
          <t>Nathan Butler:</t>
        </r>
        <r>
          <rPr>
            <sz val="9"/>
            <color indexed="81"/>
            <rFont val="Tahoma"/>
            <family val="2"/>
          </rPr>
          <t xml:space="preserve">
new employees </t>
        </r>
      </text>
    </comment>
    <comment ref="F110" authorId="0" shapeId="0" xr:uid="{AFAD5806-1554-4AE2-A104-11B7DEA22DA1}">
      <text>
        <r>
          <rPr>
            <b/>
            <sz val="9"/>
            <color indexed="81"/>
            <rFont val="Tahoma"/>
            <family val="2"/>
          </rPr>
          <t xml:space="preserve">Nathan Butler:
</t>
        </r>
        <r>
          <rPr>
            <sz val="9"/>
            <color indexed="81"/>
            <rFont val="Tahoma"/>
            <family val="2"/>
          </rPr>
          <t>Historic use, plus a margin for high inflation and cost increases</t>
        </r>
      </text>
    </comment>
    <comment ref="F111" authorId="0" shapeId="0" xr:uid="{D8D2F78D-6AF8-4007-85FB-6FF57F4D8D11}">
      <text>
        <r>
          <rPr>
            <b/>
            <sz val="9"/>
            <color indexed="81"/>
            <rFont val="Tahoma"/>
            <family val="2"/>
          </rPr>
          <t>Nathan Butler:</t>
        </r>
        <r>
          <rPr>
            <sz val="9"/>
            <color indexed="81"/>
            <rFont val="Tahoma"/>
            <family val="2"/>
          </rPr>
          <t xml:space="preserve">
Historic, with a generous buffer for cost increases</t>
        </r>
      </text>
    </comment>
    <comment ref="E112" authorId="0" shapeId="0" xr:uid="{74DBE2E3-CC3B-44B1-ACE7-C5AFE38EE93A}">
      <text>
        <r>
          <rPr>
            <b/>
            <sz val="9"/>
            <color indexed="81"/>
            <rFont val="Tahoma"/>
            <family val="2"/>
          </rPr>
          <t>Nathan Butler:</t>
        </r>
        <r>
          <rPr>
            <sz val="9"/>
            <color indexed="81"/>
            <rFont val="Tahoma"/>
            <family val="2"/>
          </rPr>
          <t xml:space="preserve">
$760 for Halligan, rest is for a monthly Zoom account fee </t>
        </r>
      </text>
    </comment>
    <comment ref="F118" authorId="0" shapeId="0" xr:uid="{17E1EFB1-9FF4-43CE-B77F-8432B67777FE}">
      <text>
        <r>
          <rPr>
            <b/>
            <sz val="9"/>
            <color indexed="81"/>
            <rFont val="Tahoma"/>
            <family val="2"/>
          </rPr>
          <t>Nathan Butler:</t>
        </r>
        <r>
          <rPr>
            <sz val="9"/>
            <color indexed="81"/>
            <rFont val="Tahoma"/>
            <family val="2"/>
          </rPr>
          <t xml:space="preserve">
Some  new equipment in the MPD's new protocols, e.g. ultrasounds. Mostly the annual payment on the lifepaks of about $50,000 for 5 years </t>
        </r>
      </text>
    </comment>
    <comment ref="F119" authorId="0" shapeId="0" xr:uid="{9CFBD3E8-3274-4973-8BF1-71E23125ACE5}">
      <text>
        <r>
          <rPr>
            <b/>
            <sz val="9"/>
            <color indexed="81"/>
            <rFont val="Tahoma"/>
            <family val="2"/>
          </rPr>
          <t>Nathan Butler:</t>
        </r>
        <r>
          <rPr>
            <sz val="9"/>
            <color indexed="81"/>
            <rFont val="Tahoma"/>
            <family val="2"/>
          </rPr>
          <t xml:space="preserve">
In 2021 we invested quite a bit in new radios, but we still anticipate higher than expected expenses as CODAN is implemented. </t>
        </r>
      </text>
    </comment>
    <comment ref="F125" authorId="0" shapeId="0" xr:uid="{E7C541D1-1510-4DBF-85EB-9A946194FE0B}">
      <text>
        <r>
          <rPr>
            <b/>
            <sz val="9"/>
            <color indexed="81"/>
            <rFont val="Tahoma"/>
            <family val="2"/>
          </rPr>
          <t>Nathan Butler:</t>
        </r>
        <r>
          <rPr>
            <sz val="9"/>
            <color indexed="81"/>
            <rFont val="Tahoma"/>
            <family val="2"/>
          </rPr>
          <t xml:space="preserve">
We're behind on medical exams, and need to do them next year. </t>
        </r>
      </text>
    </comment>
    <comment ref="F126" authorId="0" shapeId="0" xr:uid="{82B6CD38-0BAF-4354-A8B6-575BC87812E2}">
      <text>
        <r>
          <rPr>
            <b/>
            <sz val="9"/>
            <color indexed="81"/>
            <rFont val="Tahoma"/>
            <family val="2"/>
          </rPr>
          <t>Nathan Butler:</t>
        </r>
        <r>
          <rPr>
            <sz val="9"/>
            <color indexed="81"/>
            <rFont val="Tahoma"/>
            <family val="2"/>
          </rPr>
          <t xml:space="preserve">
It's a little cheaper than expected</t>
        </r>
      </text>
    </comment>
    <comment ref="F128" authorId="0" shapeId="0" xr:uid="{6D755440-5A81-4E3C-ABC9-1639448F1565}">
      <text>
        <r>
          <rPr>
            <b/>
            <sz val="9"/>
            <color indexed="81"/>
            <rFont val="Tahoma"/>
            <family val="2"/>
          </rPr>
          <t>Nathan Butler:</t>
        </r>
        <r>
          <rPr>
            <sz val="9"/>
            <color indexed="81"/>
            <rFont val="Tahoma"/>
            <family val="2"/>
          </rPr>
          <t xml:space="preserve">
Expecting a small increase in transports consistent with historical trends (but it's hard to predict right now)</t>
        </r>
      </text>
    </comment>
    <comment ref="F129" authorId="0" shapeId="0" xr:uid="{539302C8-7EDF-46C0-92F0-A6AB858024D9}">
      <text>
        <r>
          <rPr>
            <b/>
            <sz val="9"/>
            <color indexed="81"/>
            <rFont val="Tahoma"/>
            <family val="2"/>
          </rPr>
          <t>Nathan Butler:</t>
        </r>
        <r>
          <rPr>
            <sz val="9"/>
            <color indexed="81"/>
            <rFont val="Tahoma"/>
            <family val="2"/>
          </rPr>
          <t xml:space="preserve">
historic use</t>
        </r>
      </text>
    </comment>
    <comment ref="F130" authorId="0" shapeId="0" xr:uid="{12D1F77D-8D2D-4501-BBDA-E40FDA03922B}">
      <text>
        <r>
          <rPr>
            <b/>
            <sz val="9"/>
            <color indexed="81"/>
            <rFont val="Tahoma"/>
            <family val="2"/>
          </rPr>
          <t>Nathan Butler:</t>
        </r>
        <r>
          <rPr>
            <sz val="9"/>
            <color indexed="81"/>
            <rFont val="Tahoma"/>
            <family val="2"/>
          </rPr>
          <t xml:space="preserve">
2022 will be a new mapbook year. It alternates years, at least in normal times. </t>
        </r>
      </text>
    </comment>
    <comment ref="F131" authorId="0" shapeId="0" xr:uid="{0BEBC552-3240-42B2-8170-2734154D25A8}">
      <text>
        <r>
          <rPr>
            <b/>
            <sz val="9"/>
            <color indexed="81"/>
            <rFont val="Tahoma"/>
            <family val="2"/>
          </rPr>
          <t>Nathan Butler:</t>
        </r>
        <r>
          <rPr>
            <sz val="9"/>
            <color indexed="81"/>
            <rFont val="Tahoma"/>
            <family val="2"/>
          </rPr>
          <t xml:space="preserve">
includes the survey company we use</t>
        </r>
      </text>
    </comment>
    <comment ref="D144" authorId="0" shapeId="0" xr:uid="{9357CB84-B13B-46C5-9A3A-79E83982061A}">
      <text>
        <r>
          <rPr>
            <b/>
            <sz val="9"/>
            <color indexed="81"/>
            <rFont val="Tahoma"/>
            <family val="2"/>
          </rPr>
          <t>Nathan Butler:</t>
        </r>
        <r>
          <rPr>
            <sz val="9"/>
            <color indexed="81"/>
            <rFont val="Tahoma"/>
            <family val="2"/>
          </rPr>
          <t xml:space="preserve">
We found out that the 2019 submission had been off significantly, and had to refund GEMT</t>
        </r>
      </text>
    </comment>
    <comment ref="E144" authorId="0" shapeId="0" xr:uid="{64175AC5-9AF4-4291-8A96-E43669E0702A}">
      <text>
        <r>
          <rPr>
            <b/>
            <sz val="9"/>
            <color indexed="81"/>
            <rFont val="Tahoma"/>
            <family val="2"/>
          </rPr>
          <t>Nathan Butler:</t>
        </r>
        <r>
          <rPr>
            <sz val="9"/>
            <color indexed="81"/>
            <rFont val="Tahoma"/>
            <family val="2"/>
          </rPr>
          <t xml:space="preserve">
We paid back the 2019 overpay, but owe another $60,000 for 2020 that we have not yet paid. It's possible it will not be assessed until 2022, but likely in 2021</t>
        </r>
      </text>
    </comment>
    <comment ref="F145" authorId="0" shapeId="0" xr:uid="{C2CF1350-BF23-499A-9998-5FB00666B033}">
      <text>
        <r>
          <rPr>
            <b/>
            <sz val="9"/>
            <color indexed="81"/>
            <rFont val="Tahoma"/>
            <family val="2"/>
          </rPr>
          <t>Nathan Butler:</t>
        </r>
        <r>
          <rPr>
            <sz val="9"/>
            <color indexed="81"/>
            <rFont val="Tahoma"/>
            <family val="2"/>
          </rPr>
          <t xml:space="preserve">
these were one-time overpay refunds due to prior admin. We were able to pay them back in 2021. </t>
        </r>
      </text>
    </comment>
    <comment ref="F150" authorId="0" shapeId="0" xr:uid="{C3D8E973-D120-4B5F-BAE8-9E49A6C3B19A}">
      <text>
        <r>
          <rPr>
            <b/>
            <sz val="9"/>
            <color indexed="81"/>
            <rFont val="Tahoma"/>
            <family val="2"/>
          </rPr>
          <t>Nathan Butler:</t>
        </r>
        <r>
          <rPr>
            <sz val="9"/>
            <color indexed="81"/>
            <rFont val="Tahoma"/>
            <family val="2"/>
          </rPr>
          <t xml:space="preserve">
Moving Lainey's assistant to this BARS code since he is an active EMT.</t>
        </r>
      </text>
    </comment>
    <comment ref="F155" authorId="0" shapeId="0" xr:uid="{7236290F-5FB9-420D-A415-1CF67A58E38A}">
      <text>
        <r>
          <rPr>
            <b/>
            <sz val="9"/>
            <color indexed="81"/>
            <rFont val="Tahoma"/>
            <family val="2"/>
          </rPr>
          <t>Nathan Butler:
C</t>
        </r>
        <r>
          <rPr>
            <sz val="9"/>
            <color indexed="81"/>
            <rFont val="Tahoma"/>
            <family val="2"/>
          </rPr>
          <t>harge is 8% of wages</t>
        </r>
      </text>
    </comment>
    <comment ref="F156" authorId="0" shapeId="0" xr:uid="{CF296B40-3E69-4CEA-8EDC-683FA4FBEA6D}">
      <text>
        <r>
          <rPr>
            <b/>
            <sz val="9"/>
            <color indexed="81"/>
            <rFont val="Tahoma"/>
            <family val="2"/>
          </rPr>
          <t>Nathan Butler:</t>
        </r>
        <r>
          <rPr>
            <sz val="9"/>
            <color indexed="81"/>
            <rFont val="Tahoma"/>
            <family val="2"/>
          </rPr>
          <t xml:space="preserve">
Historic charge is 1% of wages</t>
        </r>
      </text>
    </comment>
    <comment ref="F157" authorId="0" shapeId="0" xr:uid="{CAE634DA-F9D0-433C-82C0-79874ACD53F2}">
      <text>
        <r>
          <rPr>
            <b/>
            <sz val="9"/>
            <color indexed="81"/>
            <rFont val="Tahoma"/>
            <family val="2"/>
          </rPr>
          <t>Nathan Butler:</t>
        </r>
        <r>
          <rPr>
            <sz val="9"/>
            <color indexed="81"/>
            <rFont val="Tahoma"/>
            <family val="2"/>
          </rPr>
          <t xml:space="preserve">
cost plus 3%</t>
        </r>
      </text>
    </comment>
    <comment ref="F158" authorId="0" shapeId="0" xr:uid="{D73230AB-122A-4D13-A5B5-B716F6C83097}">
      <text>
        <r>
          <rPr>
            <b/>
            <sz val="9"/>
            <color indexed="81"/>
            <rFont val="Tahoma"/>
            <family val="2"/>
          </rPr>
          <t>Nathan Butler:</t>
        </r>
        <r>
          <rPr>
            <sz val="9"/>
            <color indexed="81"/>
            <rFont val="Tahoma"/>
            <family val="2"/>
          </rPr>
          <t xml:space="preserve">
5% of wages </t>
        </r>
      </text>
    </comment>
    <comment ref="F159" authorId="0" shapeId="0" xr:uid="{C7E71C54-9757-4D1B-9AAA-7C71827C0996}">
      <text>
        <r>
          <rPr>
            <b/>
            <sz val="9"/>
            <color indexed="81"/>
            <rFont val="Tahoma"/>
            <family val="2"/>
          </rPr>
          <t>Nathan Butler:</t>
        </r>
        <r>
          <rPr>
            <sz val="9"/>
            <color indexed="81"/>
            <rFont val="Tahoma"/>
            <family val="2"/>
          </rPr>
          <t xml:space="preserve">
Should be close to historic rates when we had two people in outreach, plus 5% </t>
        </r>
      </text>
    </comment>
    <comment ref="F160" authorId="0" shapeId="0" xr:uid="{767337C4-B370-49BE-AC50-8C899DB89A25}">
      <text>
        <r>
          <rPr>
            <b/>
            <sz val="9"/>
            <color indexed="81"/>
            <rFont val="Tahoma"/>
            <family val="2"/>
          </rPr>
          <t>Nathan Butler:</t>
        </r>
        <r>
          <rPr>
            <sz val="9"/>
            <color indexed="81"/>
            <rFont val="Tahoma"/>
            <family val="2"/>
          </rPr>
          <t xml:space="preserve">
$100 per person per month</t>
        </r>
      </text>
    </comment>
    <comment ref="F161" authorId="0" shapeId="0" xr:uid="{802D4120-D7ED-46BB-A1FC-7BC50B505078}">
      <text>
        <r>
          <rPr>
            <b/>
            <sz val="9"/>
            <color indexed="81"/>
            <rFont val="Tahoma"/>
            <family val="2"/>
          </rPr>
          <t>Nathan Butler:</t>
        </r>
        <r>
          <rPr>
            <sz val="9"/>
            <color indexed="81"/>
            <rFont val="Tahoma"/>
            <family val="2"/>
          </rPr>
          <t xml:space="preserve">
Historic rate for two, but should be less than previously due to age change </t>
        </r>
      </text>
    </comment>
    <comment ref="F162" authorId="0" shapeId="0" xr:uid="{C274EE94-EEB8-4B8A-A3AC-DC1F562163ED}">
      <text>
        <r>
          <rPr>
            <b/>
            <sz val="9"/>
            <color indexed="81"/>
            <rFont val="Tahoma"/>
            <family val="2"/>
          </rPr>
          <t>Nathan Butler:</t>
        </r>
        <r>
          <rPr>
            <sz val="9"/>
            <color indexed="81"/>
            <rFont val="Tahoma"/>
            <family val="2"/>
          </rPr>
          <t xml:space="preserve">
Based on historic rates</t>
        </r>
      </text>
    </comment>
    <comment ref="F165" authorId="0" shapeId="0" xr:uid="{FEFBEDFD-A920-44EC-ADBF-04A06B6B582A}">
      <text>
        <r>
          <rPr>
            <b/>
            <sz val="9"/>
            <color indexed="81"/>
            <rFont val="Tahoma"/>
            <family val="2"/>
          </rPr>
          <t>Nathan Butler:</t>
        </r>
        <r>
          <rPr>
            <sz val="9"/>
            <color indexed="81"/>
            <rFont val="Tahoma"/>
            <family val="2"/>
          </rPr>
          <t xml:space="preserve">
cost plus 5%</t>
        </r>
      </text>
    </comment>
    <comment ref="E180" authorId="0" shapeId="0" xr:uid="{47BF4F3E-4D58-430C-8130-7EC084CB95E5}">
      <text>
        <r>
          <rPr>
            <b/>
            <sz val="9"/>
            <color indexed="81"/>
            <rFont val="Tahoma"/>
            <family val="2"/>
          </rPr>
          <t>Nathan Butler:</t>
        </r>
        <r>
          <rPr>
            <sz val="9"/>
            <color indexed="81"/>
            <rFont val="Tahoma"/>
            <family val="2"/>
          </rPr>
          <t xml:space="preserve">
We are still hoping to have an EMT class, which we intend to split with Fire </t>
        </r>
      </text>
    </comment>
    <comment ref="F180" authorId="0" shapeId="0" xr:uid="{B246A0AC-3C18-4D73-97E0-E269CB75E91F}">
      <text>
        <r>
          <rPr>
            <b/>
            <sz val="9"/>
            <color indexed="81"/>
            <rFont val="Tahoma"/>
            <family val="2"/>
          </rPr>
          <t>Nathan Butler:</t>
        </r>
        <r>
          <rPr>
            <sz val="9"/>
            <color indexed="81"/>
            <rFont val="Tahoma"/>
            <family val="2"/>
          </rPr>
          <t xml:space="preserve">
we will need a fulll EMT class</t>
        </r>
      </text>
    </comment>
    <comment ref="E183" authorId="0" shapeId="0" xr:uid="{F9E5E49B-FFEE-4096-AF2E-A4C1E953F359}">
      <text>
        <r>
          <rPr>
            <b/>
            <sz val="9"/>
            <color indexed="81"/>
            <rFont val="Tahoma"/>
            <family val="2"/>
          </rPr>
          <t>Nathan Butler:</t>
        </r>
        <r>
          <rPr>
            <sz val="9"/>
            <color indexed="81"/>
            <rFont val="Tahoma"/>
            <family val="2"/>
          </rPr>
          <t xml:space="preserve">
Lower than expected, but we need to do some station upgrades </t>
        </r>
      </text>
    </comment>
    <comment ref="F186" authorId="0" shapeId="0" xr:uid="{9BBDE95B-6A61-482A-A42E-CDABC9423CD3}">
      <text>
        <r>
          <rPr>
            <b/>
            <sz val="9"/>
            <color indexed="81"/>
            <rFont val="Tahoma"/>
            <family val="2"/>
          </rPr>
          <t>Nathan Butler:</t>
        </r>
        <r>
          <rPr>
            <sz val="9"/>
            <color indexed="81"/>
            <rFont val="Tahoma"/>
            <family val="2"/>
          </rPr>
          <t xml:space="preserve">
Work to making living quarters better for higher occupancy (e.g. new beds, fixtures, etc.)</t>
        </r>
      </text>
    </comment>
    <comment ref="E203" authorId="0" shapeId="0" xr:uid="{2D186D24-4EE7-4E20-AF24-B3F4F0104ECF}">
      <text>
        <r>
          <rPr>
            <b/>
            <sz val="9"/>
            <color indexed="81"/>
            <rFont val="Tahoma"/>
            <family val="2"/>
          </rPr>
          <t>Nathan Butler:</t>
        </r>
        <r>
          <rPr>
            <sz val="9"/>
            <color indexed="81"/>
            <rFont val="Tahoma"/>
            <family val="2"/>
          </rPr>
          <t xml:space="preserve">
This is the line item for our fleet manager. We have two new rigs ths year to be outfitted, and summer is coming, meaning likely repairs needed… </t>
        </r>
      </text>
    </comment>
    <comment ref="F209" authorId="0" shapeId="0" xr:uid="{9E8BC4CD-57C5-4B0A-9F5E-6D8F7E1708AC}">
      <text>
        <r>
          <rPr>
            <b/>
            <sz val="9"/>
            <color indexed="81"/>
            <rFont val="Tahoma"/>
            <charset val="1"/>
          </rPr>
          <t>Nathan Butler:</t>
        </r>
        <r>
          <rPr>
            <sz val="9"/>
            <color indexed="81"/>
            <rFont val="Tahoma"/>
            <charset val="1"/>
          </rPr>
          <t xml:space="preserve">
Need new mobiles for the three ambulances </t>
        </r>
      </text>
    </comment>
    <comment ref="E210" authorId="0" shapeId="0" xr:uid="{A8DEA772-C5F4-401C-A421-57CB02370B17}">
      <text>
        <r>
          <rPr>
            <b/>
            <sz val="9"/>
            <color indexed="81"/>
            <rFont val="Tahoma"/>
            <family val="2"/>
          </rPr>
          <t>Nathan Butler:</t>
        </r>
        <r>
          <rPr>
            <sz val="9"/>
            <color indexed="81"/>
            <rFont val="Tahoma"/>
            <family val="2"/>
          </rPr>
          <t xml:space="preserve">
We have equipment from the old 3rd medic rig, but will have to replace some of it </t>
        </r>
      </text>
    </comment>
    <comment ref="E225" authorId="0" shapeId="0" xr:uid="{C9D5DC1F-C796-4D1F-AA43-7FB30D128D1E}">
      <text>
        <r>
          <rPr>
            <b/>
            <sz val="9"/>
            <color indexed="81"/>
            <rFont val="Tahoma"/>
            <family val="2"/>
          </rPr>
          <t>Nathan Butler:</t>
        </r>
        <r>
          <rPr>
            <sz val="9"/>
            <color indexed="81"/>
            <rFont val="Tahoma"/>
            <family val="2"/>
          </rPr>
          <t xml:space="preserve">
Paying off the EMS Bond occurred in May 2021, as well as 5 months of regular payments. We used the General Fund for this, leaving the reserve for vehicles. </t>
        </r>
      </text>
    </comment>
    <comment ref="F242" authorId="0" shapeId="0" xr:uid="{AC66773E-19C8-48B9-B4B0-CBB7752FAC51}">
      <text>
        <r>
          <rPr>
            <b/>
            <sz val="9"/>
            <color indexed="81"/>
            <rFont val="Tahoma"/>
            <family val="2"/>
          </rPr>
          <t>Nathan Butler:</t>
        </r>
        <r>
          <rPr>
            <sz val="9"/>
            <color indexed="81"/>
            <rFont val="Tahoma"/>
            <family val="2"/>
          </rPr>
          <t xml:space="preserve">
Ambulance purchase and sprint rig cost $20,000 less than expected, therefore, depositing (in 2022 only) that amount less. The savings will be spent on building and land improvements.
This amount of $109,000 based on Capital Improvement Plan calls for (Res 20-532) </t>
        </r>
      </text>
    </comment>
  </commentList>
</comments>
</file>

<file path=xl/sharedStrings.xml><?xml version="1.0" encoding="utf-8"?>
<sst xmlns="http://schemas.openxmlformats.org/spreadsheetml/2006/main" count="946" uniqueCount="585">
  <si>
    <t>San Juan Island Fire &amp; Rescue</t>
  </si>
  <si>
    <t>Description</t>
  </si>
  <si>
    <t>Actual
CY 2017</t>
  </si>
  <si>
    <t>Actual
CY 2018</t>
  </si>
  <si>
    <t>Beginning Fund Balance</t>
  </si>
  <si>
    <t>Resources</t>
  </si>
  <si>
    <t>Interest</t>
  </si>
  <si>
    <t>Total Requirements</t>
  </si>
  <si>
    <t>Balance Check</t>
  </si>
  <si>
    <t>Beginning Capital Reserves</t>
  </si>
  <si>
    <t>Total Resources</t>
  </si>
  <si>
    <t>CY-2020 Budget Preparation Worksheets - GO Bond</t>
  </si>
  <si>
    <t>Actual
FY 2017</t>
  </si>
  <si>
    <t>Actual
FY 2018</t>
  </si>
  <si>
    <t>Budget
FY 2019</t>
  </si>
  <si>
    <t>Projected
FY 2019</t>
  </si>
  <si>
    <t>Proposed
FY 2020</t>
  </si>
  <si>
    <t>Approved
FY 2020</t>
  </si>
  <si>
    <t>Adopted
FY 2020</t>
  </si>
  <si>
    <t>Bond Summary/Overview</t>
  </si>
  <si>
    <t>Tax Revenue - Current Year</t>
  </si>
  <si>
    <t>Tax Revenue - Past Years</t>
  </si>
  <si>
    <t>Other (transfers in from GF, etc.)</t>
  </si>
  <si>
    <t>Total GOBond Revenues</t>
  </si>
  <si>
    <t>Liabilities/Payments</t>
  </si>
  <si>
    <t>Debt Payment - Principal</t>
  </si>
  <si>
    <t>Debt Payment - Interest</t>
  </si>
  <si>
    <t>Other (transfers out to GF, etc.)</t>
  </si>
  <si>
    <t>Total GOBond Liabilities</t>
  </si>
  <si>
    <t>Unappropriated Fund Balance</t>
  </si>
  <si>
    <t>Donations</t>
  </si>
  <si>
    <t>Transfers In</t>
  </si>
  <si>
    <t>Resources - General Obligation Bond Fund</t>
  </si>
  <si>
    <t>BARS Code</t>
  </si>
  <si>
    <t>Items Requests</t>
  </si>
  <si>
    <t>Justification</t>
  </si>
  <si>
    <t>CY2020
Requested
Budget</t>
  </si>
  <si>
    <t>Personnel Services - Expenditures</t>
  </si>
  <si>
    <t>Telephone</t>
  </si>
  <si>
    <t>Postage</t>
  </si>
  <si>
    <t>Office Supplies</t>
  </si>
  <si>
    <t>Dispatch services</t>
  </si>
  <si>
    <t>Elections</t>
  </si>
  <si>
    <t>Dues/Memberships</t>
  </si>
  <si>
    <t>Awards</t>
  </si>
  <si>
    <t>Legal Services</t>
  </si>
  <si>
    <t>Uniforms</t>
  </si>
  <si>
    <t>Station Supplies</t>
  </si>
  <si>
    <t>Electrical</t>
  </si>
  <si>
    <t>Water</t>
  </si>
  <si>
    <t>Garbage</t>
  </si>
  <si>
    <t>Acct</t>
  </si>
  <si>
    <t>Facilities Capital Projects</t>
  </si>
  <si>
    <t>Maintenance Facility Annex</t>
  </si>
  <si>
    <t>Overcrowded operations, inadequate maintenance facilities</t>
  </si>
  <si>
    <t>Total</t>
  </si>
  <si>
    <t>Facilities Special Expenses</t>
  </si>
  <si>
    <t>6561.00.522.20.31.0001</t>
  </si>
  <si>
    <t>average trending</t>
  </si>
  <si>
    <t>6561.00.522.20.31.0002</t>
  </si>
  <si>
    <t>SCBA</t>
  </si>
  <si>
    <t xml:space="preserve">PPE </t>
  </si>
  <si>
    <t>increase replacment of worn out PPE</t>
  </si>
  <si>
    <t>6561.00.522.20.31.0003</t>
  </si>
  <si>
    <t>Firefighter Supplies</t>
  </si>
  <si>
    <t>6561.00.522.20.31.0004</t>
  </si>
  <si>
    <t>Fireline/training Food</t>
  </si>
  <si>
    <t>6561.00.522.20.31.0005</t>
  </si>
  <si>
    <t>6561.00.522.20.32.0001</t>
  </si>
  <si>
    <t>Fuel</t>
  </si>
  <si>
    <t>6561.00.522.20.35.0000</t>
  </si>
  <si>
    <t>Fire Minor Tools and Equipment</t>
  </si>
  <si>
    <t xml:space="preserve">reoccurring average </t>
  </si>
  <si>
    <t>6561.00.522.50.31.0001</t>
  </si>
  <si>
    <t>Motor Vehicle Parts</t>
  </si>
  <si>
    <t>6561.00.522.50.32.0001</t>
  </si>
  <si>
    <t>Propane</t>
  </si>
  <si>
    <t>reoccurring average trending</t>
  </si>
  <si>
    <t>6561.00.522.50.35.0001</t>
  </si>
  <si>
    <t>Small Tools</t>
  </si>
  <si>
    <t>6561.00.522.50.47.0001</t>
  </si>
  <si>
    <t>Electricity</t>
  </si>
  <si>
    <t>reoccurring and trending up</t>
  </si>
  <si>
    <t>6561.00.522.50.47.0002</t>
  </si>
  <si>
    <t>6561.00.522.50.47.0003</t>
  </si>
  <si>
    <t>6561.00.522.50.47.0004</t>
  </si>
  <si>
    <t>Alarm Systems</t>
  </si>
  <si>
    <t>6561.00.522.50.48.0001</t>
  </si>
  <si>
    <t>Mechanical Services</t>
  </si>
  <si>
    <t>6561.00.522.50.48.0002</t>
  </si>
  <si>
    <t>Fire Equipment Repairs</t>
  </si>
  <si>
    <t>reoccurring average</t>
  </si>
  <si>
    <t>6561.00.522.50.48.0003</t>
  </si>
  <si>
    <t>SCBA Repair</t>
  </si>
  <si>
    <t xml:space="preserve">PPE Repair </t>
  </si>
  <si>
    <t>maintain and repair of PPE</t>
  </si>
  <si>
    <t xml:space="preserve"> </t>
  </si>
  <si>
    <t>6561.00.522.50.48.0004</t>
  </si>
  <si>
    <t>Radio Repair</t>
  </si>
  <si>
    <t>6561.00.522.50.48.0005</t>
  </si>
  <si>
    <t>Facility Maintenance</t>
  </si>
  <si>
    <t>6561.00.594.22.64.0004</t>
  </si>
  <si>
    <t>Firefighter Equipment</t>
  </si>
  <si>
    <t>6561.00.594.22.64.0006</t>
  </si>
  <si>
    <t>Communications Equipment</t>
  </si>
  <si>
    <t>6561.00.594.22.64.0007</t>
  </si>
  <si>
    <t>Capital Equipment</t>
  </si>
  <si>
    <t>Fleet Capital Projects</t>
  </si>
  <si>
    <t>Truck and Rescue reconfiguration</t>
  </si>
  <si>
    <t>Inadequate storage systems and need for improved efficiencies/effective deployment of resources.  Outfit Quint as a truck (ventilation, search &amp; rescue, RIC, fireground support).  Outfit rescue as special ops, auxiliary, personnel support, logistical support, catch-all.  Labor is accomplished in-house.  Storage solutions predominant cost.</t>
  </si>
  <si>
    <t>$10,000 placeholder</t>
  </si>
  <si>
    <t>Fleet Special Expenses</t>
  </si>
  <si>
    <t>Operations Capital Projects</t>
  </si>
  <si>
    <t>Remodel Headquarters</t>
  </si>
  <si>
    <t>Operations Special Expenses</t>
  </si>
  <si>
    <t>Firefighter Wages</t>
  </si>
  <si>
    <t>Adjustments result in decreased budget: History of overbudgeted line, HIP and Duty Officer wage policy adjustments, omit recruit academy</t>
  </si>
  <si>
    <t>Actual
CY 2019</t>
  </si>
  <si>
    <t>Ambulance / Aid Car</t>
  </si>
  <si>
    <t>Tax Revenue - 6 yr. renewal</t>
  </si>
  <si>
    <t>Program Fees</t>
  </si>
  <si>
    <t>Ground Emergency Med Transport (GEMT)</t>
  </si>
  <si>
    <t>Fed Indirect Reimbursement NSACH</t>
  </si>
  <si>
    <t>Dept. of Health Trauma Grant (Fire)</t>
  </si>
  <si>
    <t>DNR PILT NAP / NRCA</t>
  </si>
  <si>
    <t>Misc. Revenues</t>
  </si>
  <si>
    <t xml:space="preserve">IIMC Reimbursements - PHD payroll </t>
  </si>
  <si>
    <t>Operations-paramedics</t>
  </si>
  <si>
    <t>Operations-career EMTs</t>
  </si>
  <si>
    <t>Operations-volunteer stipends</t>
  </si>
  <si>
    <t>Administration-PHD Superintendent</t>
  </si>
  <si>
    <t>Administration-Exec.Asst.PHD</t>
  </si>
  <si>
    <t>Outreach-Coordinator</t>
  </si>
  <si>
    <t>Outreach-Admin.Asst.</t>
  </si>
  <si>
    <t>Outreach-EMT/Instructor</t>
  </si>
  <si>
    <t>FICA - Admin</t>
  </si>
  <si>
    <t>FICA - Ops</t>
  </si>
  <si>
    <t>FICA - Outreach</t>
  </si>
  <si>
    <t>L&amp;I - Admin</t>
  </si>
  <si>
    <t>L&amp;I - Ops</t>
  </si>
  <si>
    <t>L&amp;I - Outreach</t>
  </si>
  <si>
    <t>PFML - Ops</t>
  </si>
  <si>
    <t>PFML - Outreach</t>
  </si>
  <si>
    <t>Retirement LEOFF - Admin</t>
  </si>
  <si>
    <t>Retirment PERS - Admin</t>
  </si>
  <si>
    <t>Unemployment Ins.</t>
  </si>
  <si>
    <t>Deferred Comp - Admin</t>
  </si>
  <si>
    <t>Medical Insurance - Admin</t>
  </si>
  <si>
    <t>Life Insurance - Admin</t>
  </si>
  <si>
    <t>Dental Insurance - Admin</t>
  </si>
  <si>
    <t>Health Reimbursement Acct</t>
  </si>
  <si>
    <t>Retirement LEOFF - Ops</t>
  </si>
  <si>
    <t>Deferred Comp - Ops</t>
  </si>
  <si>
    <t>Medical Insurance - Ops</t>
  </si>
  <si>
    <t>Life Insurance - Ops</t>
  </si>
  <si>
    <t>Dental Insurance - Ops</t>
  </si>
  <si>
    <t>Retirement PERS - Outreach</t>
  </si>
  <si>
    <t>Retirement LEOFF - Outreach</t>
  </si>
  <si>
    <t>Deferred Comp - Outreach</t>
  </si>
  <si>
    <t>Medical Insurance - Outreach</t>
  </si>
  <si>
    <t>Life Insurance - Outreach</t>
  </si>
  <si>
    <t>Dental Insurance - Outreach</t>
  </si>
  <si>
    <t>Mobile Cell Service</t>
  </si>
  <si>
    <t>Software</t>
  </si>
  <si>
    <t>Office Equipment</t>
  </si>
  <si>
    <t>Advertising</t>
  </si>
  <si>
    <t>Accounting services</t>
  </si>
  <si>
    <t>Data / Internet</t>
  </si>
  <si>
    <t>Meals / per diem for education / conferences</t>
  </si>
  <si>
    <t>Transportation - Mileage / airfare</t>
  </si>
  <si>
    <t>Tuition - registration fees</t>
  </si>
  <si>
    <t>Lodging</t>
  </si>
  <si>
    <t>Excess liability</t>
  </si>
  <si>
    <t>State Auditor Admin Services</t>
  </si>
  <si>
    <t>County Admin Services</t>
  </si>
  <si>
    <t>Criminal background checks</t>
  </si>
  <si>
    <t>Computers - Comms equip</t>
  </si>
  <si>
    <t>Other Professional</t>
  </si>
  <si>
    <t>EMS transport billing services</t>
  </si>
  <si>
    <t>Laundry Services</t>
  </si>
  <si>
    <t>Medical Equipment</t>
  </si>
  <si>
    <t>Medical Supplies</t>
  </si>
  <si>
    <t>Medications / Pharmacology</t>
  </si>
  <si>
    <t>Vehicle repairs</t>
  </si>
  <si>
    <t>OTEP, local training, new EMT class, Wilderness module</t>
  </si>
  <si>
    <t>Marine / boat fees</t>
  </si>
  <si>
    <t>SOLO Wilderness classes</t>
  </si>
  <si>
    <t>Station supplies</t>
  </si>
  <si>
    <t>Station equipment</t>
  </si>
  <si>
    <t>Water / Sewer</t>
  </si>
  <si>
    <t>Resources - Reserve Fund 6512</t>
  </si>
  <si>
    <t>Uniform allowance - Admin</t>
  </si>
  <si>
    <t>Uniform allowance - Ops</t>
  </si>
  <si>
    <t>Employee Immunizations</t>
  </si>
  <si>
    <t>GEMT</t>
  </si>
  <si>
    <t xml:space="preserve">Administrator Severence </t>
  </si>
  <si>
    <t xml:space="preserve">Fuel and Oil </t>
  </si>
  <si>
    <t>Supervising Physician</t>
  </si>
  <si>
    <t xml:space="preserve">Station Repairs &amp; Maint </t>
  </si>
  <si>
    <t xml:space="preserve">Software - Operations </t>
  </si>
  <si>
    <t xml:space="preserve">Contract Services </t>
  </si>
  <si>
    <t xml:space="preserve">EMS Equipment Maint/Repair </t>
  </si>
  <si>
    <t>PFML Paid Family Leave - Admin</t>
  </si>
  <si>
    <t xml:space="preserve">Admin Med Flight </t>
  </si>
  <si>
    <t>Operations-officer stipends</t>
  </si>
  <si>
    <t>Employee &amp; Volunteer Accident &amp; sickness policy</t>
  </si>
  <si>
    <t>Sale of Fixed assets</t>
  </si>
  <si>
    <t>COVID Grant from US HHS</t>
  </si>
  <si>
    <t>522.10.31.0006</t>
  </si>
  <si>
    <t>522.10.31.0001</t>
  </si>
  <si>
    <t>522.10.35.0001</t>
  </si>
  <si>
    <t>522.10.41.0001</t>
  </si>
  <si>
    <t>522.10.41.0002</t>
  </si>
  <si>
    <t>522.10.41.0003</t>
  </si>
  <si>
    <t>522.10.41.0004</t>
  </si>
  <si>
    <t>522.10.41.0007</t>
  </si>
  <si>
    <t>522.10.42.0001</t>
  </si>
  <si>
    <t>522.10.42.0002</t>
  </si>
  <si>
    <t>522.10.42.0003</t>
  </si>
  <si>
    <t>522.10.42.0004</t>
  </si>
  <si>
    <t>522.10.43.0001</t>
  </si>
  <si>
    <t>522.10.43.0002</t>
  </si>
  <si>
    <t>522.10.43.0003</t>
  </si>
  <si>
    <t>522.10.46.0001</t>
  </si>
  <si>
    <t>522.10.46.0005</t>
  </si>
  <si>
    <t>522.10.49.0001</t>
  </si>
  <si>
    <t>522.10.49.0008</t>
  </si>
  <si>
    <t>522.20.31.0002</t>
  </si>
  <si>
    <t>522.20.31.0005</t>
  </si>
  <si>
    <t>522.20.31.0006</t>
  </si>
  <si>
    <t>522.20.32.0001</t>
  </si>
  <si>
    <t>522.20.35.0002</t>
  </si>
  <si>
    <t>522.20.35.0003</t>
  </si>
  <si>
    <t>522.20.35.0004</t>
  </si>
  <si>
    <t>522.20.41.0000</t>
  </si>
  <si>
    <t>522.20.41.0001</t>
  </si>
  <si>
    <t>522.20.41.0003</t>
  </si>
  <si>
    <t>522.20.41.0004</t>
  </si>
  <si>
    <t>522.20.41.0005</t>
  </si>
  <si>
    <t>522.20.41.0006</t>
  </si>
  <si>
    <t>522.20.41.0007</t>
  </si>
  <si>
    <t>522.20.41.0008</t>
  </si>
  <si>
    <t>522.20.43.0004</t>
  </si>
  <si>
    <t>522.20.43.0005</t>
  </si>
  <si>
    <t>522.20.43.0006</t>
  </si>
  <si>
    <t>522.20.46.0003</t>
  </si>
  <si>
    <t>522.20.46.0004</t>
  </si>
  <si>
    <t>522.20.46.0005</t>
  </si>
  <si>
    <t>522.20.49.0000</t>
  </si>
  <si>
    <t>522.41.31.0004</t>
  </si>
  <si>
    <t>522.41.35.0004</t>
  </si>
  <si>
    <t>522.41.41.0002</t>
  </si>
  <si>
    <t>522.45.49.0002</t>
  </si>
  <si>
    <t>522.45.49.0003</t>
  </si>
  <si>
    <t>522.50.31.0003</t>
  </si>
  <si>
    <t>522.50.35.0003</t>
  </si>
  <si>
    <t>522.50.46.0001</t>
  </si>
  <si>
    <t>522.50.47.0002</t>
  </si>
  <si>
    <t>522.50.47.0003</t>
  </si>
  <si>
    <t>522.50.47.0004</t>
  </si>
  <si>
    <t>522.50.48.0001</t>
  </si>
  <si>
    <t>522.60.35.0005</t>
  </si>
  <si>
    <t>522.60.48.0002</t>
  </si>
  <si>
    <t>522.60.48.0004</t>
  </si>
  <si>
    <t>522.60.48.0005</t>
  </si>
  <si>
    <t>522.70.41.0003</t>
  </si>
  <si>
    <t>522.10.10.0001</t>
  </si>
  <si>
    <t>522.10.10.0002</t>
  </si>
  <si>
    <t>522.10.10.0006</t>
  </si>
  <si>
    <t>522.10.10.0007</t>
  </si>
  <si>
    <t>522.10.10.0008</t>
  </si>
  <si>
    <t>522.10.20.0001</t>
  </si>
  <si>
    <t>522.10.20.0002</t>
  </si>
  <si>
    <t>522.10.20.0003</t>
  </si>
  <si>
    <t>522.10.20.0004</t>
  </si>
  <si>
    <t>522.10.20.0005</t>
  </si>
  <si>
    <t>522.10.20.0006</t>
  </si>
  <si>
    <t>522.10.20.0007</t>
  </si>
  <si>
    <t>522.10.20.0011</t>
  </si>
  <si>
    <t>522.10.20.0012</t>
  </si>
  <si>
    <t>522.10.20.0013</t>
  </si>
  <si>
    <t>522.10.20.0014</t>
  </si>
  <si>
    <t>522.20.10.0001</t>
  </si>
  <si>
    <t>522.20.10.1001</t>
  </si>
  <si>
    <t>522.20.10.1003</t>
  </si>
  <si>
    <t>522.20.10.1005</t>
  </si>
  <si>
    <t>522.20.20.0001</t>
  </si>
  <si>
    <t>522.20.20.0002</t>
  </si>
  <si>
    <t>522.20.20.0004</t>
  </si>
  <si>
    <t>522.20.20.0006</t>
  </si>
  <si>
    <t>522.20.20.0007</t>
  </si>
  <si>
    <t>522.20.20.0008</t>
  </si>
  <si>
    <t>522.20.20.0011</t>
  </si>
  <si>
    <t>522.20.20.0012</t>
  </si>
  <si>
    <t>522.20.20.0013</t>
  </si>
  <si>
    <t>522.20.20.0014</t>
  </si>
  <si>
    <t>522.20.20.0022</t>
  </si>
  <si>
    <t>522.20.20.1005</t>
  </si>
  <si>
    <t>522.41.10.0003</t>
  </si>
  <si>
    <t>522.41.10.0005</t>
  </si>
  <si>
    <t>522.41.10.0006</t>
  </si>
  <si>
    <t>522.41.20.0001</t>
  </si>
  <si>
    <t>522.41.20.0002</t>
  </si>
  <si>
    <t>522.41.20.0003</t>
  </si>
  <si>
    <t>522.41.20.0004</t>
  </si>
  <si>
    <t>522.41.20.0006</t>
  </si>
  <si>
    <t>522.41.20.0007</t>
  </si>
  <si>
    <t>522.41.20.0011</t>
  </si>
  <si>
    <t>522.41.20.0012</t>
  </si>
  <si>
    <t>522.41.20.0013</t>
  </si>
  <si>
    <t>522.41.20.0014</t>
  </si>
  <si>
    <t>Outreach Health Reimbursement Acct</t>
  </si>
  <si>
    <t>522.41.20.0022</t>
  </si>
  <si>
    <t>308.80.00.0000</t>
  </si>
  <si>
    <t>311.10.00.0000</t>
  </si>
  <si>
    <t>331.93.00.0000</t>
  </si>
  <si>
    <t>332.93.40.0000</t>
  </si>
  <si>
    <t>333.93.77.8000</t>
  </si>
  <si>
    <t>334.04.92.0526</t>
  </si>
  <si>
    <t>336.02.31.0000</t>
  </si>
  <si>
    <t>342.21.00.0000</t>
  </si>
  <si>
    <t>342.60.00.0000</t>
  </si>
  <si>
    <t>361.11.00.0000</t>
  </si>
  <si>
    <t>367.00.00.0000</t>
  </si>
  <si>
    <t>395.10.00.0000</t>
  </si>
  <si>
    <t>397.22.00.6511</t>
  </si>
  <si>
    <t>522.10.10.0009</t>
  </si>
  <si>
    <t>522.10.20.0022</t>
  </si>
  <si>
    <t>522.20.10.0004</t>
  </si>
  <si>
    <t>522.60.42.0001</t>
  </si>
  <si>
    <t>Beginning Cash</t>
  </si>
  <si>
    <t xml:space="preserve">337.20.00.0000 </t>
  </si>
  <si>
    <t xml:space="preserve">337.40.00.0000 </t>
  </si>
  <si>
    <t>Tax Revenue - Misc (Leasehold)</t>
  </si>
  <si>
    <t>Tax Revenue - Misc (Timber Tax)</t>
  </si>
  <si>
    <t>342.60.00.0001</t>
  </si>
  <si>
    <t>Ground Emergency Med Transport Reimb</t>
  </si>
  <si>
    <t xml:space="preserve">342.60.00.0002 </t>
  </si>
  <si>
    <t>GEMT Reimbursement</t>
  </si>
  <si>
    <t>361.40.00.0000</t>
  </si>
  <si>
    <t>Loan Interest Earnings</t>
  </si>
  <si>
    <t xml:space="preserve">362.50.00.0000 </t>
  </si>
  <si>
    <t>Rents, Leases and Concessions</t>
  </si>
  <si>
    <t>367.00.00.0001</t>
  </si>
  <si>
    <t xml:space="preserve">Contributions/Donations--Private Sources </t>
  </si>
  <si>
    <t>367.00.00.0002</t>
  </si>
  <si>
    <t>Small Grant from Private Org.</t>
  </si>
  <si>
    <t>388.10.00.0000</t>
  </si>
  <si>
    <t>Prior Period Adjustments</t>
  </si>
  <si>
    <t xml:space="preserve">391.70.00.0000 </t>
  </si>
  <si>
    <t xml:space="preserve"> Repayment of DRS loan </t>
  </si>
  <si>
    <t xml:space="preserve">397.00.00.6521 </t>
  </si>
  <si>
    <t>522.10.20.0010</t>
  </si>
  <si>
    <t xml:space="preserve">Cell Phone Stipend - Admin </t>
  </si>
  <si>
    <t xml:space="preserve">522.10.20.1009 </t>
  </si>
  <si>
    <t xml:space="preserve">Cell Phone Stipend - Provider </t>
  </si>
  <si>
    <t>522.10.23.0000</t>
  </si>
  <si>
    <t>522.10.41.0149</t>
  </si>
  <si>
    <t xml:space="preserve">522.10.46.0002 </t>
  </si>
  <si>
    <t xml:space="preserve">522.10.46.0003 </t>
  </si>
  <si>
    <t xml:space="preserve">Portable Equipment Insurance </t>
  </si>
  <si>
    <t xml:space="preserve">Vehicle Insurance </t>
  </si>
  <si>
    <t xml:space="preserve">Building Insurance </t>
  </si>
  <si>
    <t xml:space="preserve">522.10.46.0004 </t>
  </si>
  <si>
    <t xml:space="preserve">522.10.49.0004 </t>
  </si>
  <si>
    <t xml:space="preserve">522.10.49.0006 </t>
  </si>
  <si>
    <t xml:space="preserve">522.10.49.0007 </t>
  </si>
  <si>
    <t xml:space="preserve">District Costs </t>
  </si>
  <si>
    <t xml:space="preserve">Refunds </t>
  </si>
  <si>
    <t xml:space="preserve">CAMPTS Accreditation </t>
  </si>
  <si>
    <t xml:space="preserve">522.10.49.0060 </t>
  </si>
  <si>
    <t xml:space="preserve">Finance Charges &amp; Late Fees </t>
  </si>
  <si>
    <t xml:space="preserve">522.10.49.0085 </t>
  </si>
  <si>
    <t xml:space="preserve">NSF Check Fees </t>
  </si>
  <si>
    <t xml:space="preserve">522.20.10.0003 </t>
  </si>
  <si>
    <t xml:space="preserve">Operations Director </t>
  </si>
  <si>
    <t xml:space="preserve">522.20.10.0004 </t>
  </si>
  <si>
    <t xml:space="preserve">Logistics Coordinator </t>
  </si>
  <si>
    <t xml:space="preserve">522.20.10.1002 </t>
  </si>
  <si>
    <t xml:space="preserve">522.20.20.0015 </t>
  </si>
  <si>
    <t xml:space="preserve">Medical Expense Reimbursement Plan </t>
  </si>
  <si>
    <t xml:space="preserve">Cell Phone Stipend Provider </t>
  </si>
  <si>
    <t>522.20.20.1010</t>
  </si>
  <si>
    <t>Moving Allowance</t>
  </si>
  <si>
    <t>522.20.23.0000</t>
  </si>
  <si>
    <t xml:space="preserve">522.20.41.0002 </t>
  </si>
  <si>
    <t xml:space="preserve">Medical Exams </t>
  </si>
  <si>
    <t xml:space="preserve">Computer Consultant </t>
  </si>
  <si>
    <t xml:space="preserve">Mapping Services </t>
  </si>
  <si>
    <t xml:space="preserve">522.30.32.0001 </t>
  </si>
  <si>
    <t>Fuel consumed</t>
  </si>
  <si>
    <t xml:space="preserve">522.41.41.0003 </t>
  </si>
  <si>
    <t xml:space="preserve">522.41.41.0004 </t>
  </si>
  <si>
    <t xml:space="preserve">Supervising Physician-Comm Paramedicine </t>
  </si>
  <si>
    <t xml:space="preserve">Community Paramedicine ACH Grant </t>
  </si>
  <si>
    <t xml:space="preserve">522.50.45.0001 </t>
  </si>
  <si>
    <t xml:space="preserve">522.60.48.0003 </t>
  </si>
  <si>
    <t xml:space="preserve">Medical Equipment - Vehicle </t>
  </si>
  <si>
    <t xml:space="preserve">522.70.10.0001 </t>
  </si>
  <si>
    <t xml:space="preserve">EMT - Off Island Transfer </t>
  </si>
  <si>
    <t>522.70.41.0006</t>
  </si>
  <si>
    <t xml:space="preserve"> Air Transport Contract </t>
  </si>
  <si>
    <t xml:space="preserve">588.10.00.0000 </t>
  </si>
  <si>
    <t xml:space="preserve">Prior Year Adjustments </t>
  </si>
  <si>
    <t xml:space="preserve">594.22.64.0002   </t>
  </si>
  <si>
    <t>Building/Fixtures</t>
  </si>
  <si>
    <t xml:space="preserve">591.22.71.2022 </t>
  </si>
  <si>
    <t xml:space="preserve">592.22.80.0000 </t>
  </si>
  <si>
    <t xml:space="preserve">Principal GO Bonds til 2022 </t>
  </si>
  <si>
    <t xml:space="preserve">592.22.83.2022 </t>
  </si>
  <si>
    <t xml:space="preserve">Interest GO Bonds til 2022 </t>
  </si>
  <si>
    <t xml:space="preserve">592.22.89.0000 </t>
  </si>
  <si>
    <t xml:space="preserve">594.22.61.0000 </t>
  </si>
  <si>
    <t xml:space="preserve">594.22.62.0000 </t>
  </si>
  <si>
    <t xml:space="preserve">594.22.64.0001 </t>
  </si>
  <si>
    <t xml:space="preserve">594.22.64.0003 </t>
  </si>
  <si>
    <t xml:space="preserve">Statutory Interest (Tax Refund) </t>
  </si>
  <si>
    <t xml:space="preserve">Vehicle Purchases </t>
  </si>
  <si>
    <t xml:space="preserve">EMS Equipment </t>
  </si>
  <si>
    <t xml:space="preserve">Buildings and Structures </t>
  </si>
  <si>
    <t xml:space="preserve">Land and Land Improvements </t>
  </si>
  <si>
    <t xml:space="preserve">Debt Service Admin Fee </t>
  </si>
  <si>
    <t>TOTAL</t>
  </si>
  <si>
    <t xml:space="preserve">TOTAL EXPENDITURES </t>
  </si>
  <si>
    <t xml:space="preserve">Vacation / Holiday -PHD (admin) </t>
  </si>
  <si>
    <t xml:space="preserve">508.80.00.0000 </t>
  </si>
  <si>
    <t xml:space="preserve">Ending Cash </t>
  </si>
  <si>
    <t>508.80.00.0001</t>
  </si>
  <si>
    <t>508.80.00.0002</t>
  </si>
  <si>
    <t>508.80.00.0003</t>
  </si>
  <si>
    <t>Budgeted Operating Reserve</t>
  </si>
  <si>
    <t>Building Loan Payment Reserves</t>
  </si>
  <si>
    <t>Vehicle Reserves</t>
  </si>
  <si>
    <t>508.80.00.0004</t>
  </si>
  <si>
    <t>Excess Bond Principal Payment</t>
  </si>
  <si>
    <t>Operating Rentals and Leases</t>
  </si>
  <si>
    <t xml:space="preserve">Transfers-in from SJI Hosp. Dist. </t>
  </si>
  <si>
    <t>Flight Nurses</t>
  </si>
  <si>
    <t>522.10.20.0008</t>
  </si>
  <si>
    <t>Expenditures - Reserve Fund 6512</t>
  </si>
  <si>
    <t xml:space="preserve">Total: Reserve Expenditures </t>
  </si>
  <si>
    <t>Cash</t>
  </si>
  <si>
    <t>508.80.00.0000</t>
  </si>
  <si>
    <t>594.22.64.0001</t>
  </si>
  <si>
    <t>EMS Equipment</t>
  </si>
  <si>
    <t>Vehicle Purchases</t>
  </si>
  <si>
    <t>594.22.64.0003</t>
  </si>
  <si>
    <t>597.22.00.6511</t>
  </si>
  <si>
    <t xml:space="preserve">Transfers to General Fund </t>
  </si>
  <si>
    <t>Personnel Services - Revenues</t>
  </si>
  <si>
    <t>Administration- Chief</t>
  </si>
  <si>
    <t>Admin-Exec.Asst.EMS</t>
  </si>
  <si>
    <t xml:space="preserve">Admin Mileage </t>
  </si>
  <si>
    <t>Admin Per diem (travel)</t>
  </si>
  <si>
    <t xml:space="preserve">Admin Moving Allowance </t>
  </si>
  <si>
    <t>Ops - PTO</t>
  </si>
  <si>
    <t>Other benefits - Ops (provider med flight)</t>
  </si>
  <si>
    <t>Portable Equipment Insurance</t>
  </si>
  <si>
    <t>Vehicle Insurance</t>
  </si>
  <si>
    <t>Other benefits - Outreach (med flight)</t>
  </si>
  <si>
    <t xml:space="preserve">Public training equipment (outreach) </t>
  </si>
  <si>
    <t>Public training supplies (outreach)</t>
  </si>
  <si>
    <t>Radio equipment (vehicle)</t>
  </si>
  <si>
    <t xml:space="preserve">597.00.00.6512 </t>
  </si>
  <si>
    <t xml:space="preserve">Transfers-out </t>
  </si>
  <si>
    <t>597.00.00</t>
  </si>
  <si>
    <t xml:space="preserve">Transfers to Reserve Fund </t>
  </si>
  <si>
    <t>Total: Reserve Revenue</t>
  </si>
  <si>
    <t xml:space="preserve">Liability (general and Management) </t>
  </si>
  <si>
    <t xml:space="preserve">Station Insurance (and crime) </t>
  </si>
  <si>
    <t>Object Code Description</t>
  </si>
  <si>
    <t xml:space="preserve">SALARIES AND WAGES (ADMIN) </t>
  </si>
  <si>
    <t>Staffing Positions</t>
  </si>
  <si>
    <t xml:space="preserve">PERSONNEL BENEFITS (ADMIN) </t>
  </si>
  <si>
    <t>SALARIES AND WAGES (OPS)</t>
  </si>
  <si>
    <t xml:space="preserve">PERSONNEL BENEFITS (OPS) </t>
  </si>
  <si>
    <t xml:space="preserve">SALARIES AND WAGES (OUTREACH) </t>
  </si>
  <si>
    <t xml:space="preserve">PERSONNEL BENEFITS (OUTREACH) </t>
  </si>
  <si>
    <t xml:space="preserve">Subtotal </t>
  </si>
  <si>
    <t>Administration-Interim Chief</t>
  </si>
  <si>
    <t>Administration-Exec.Asst.EMS</t>
  </si>
  <si>
    <t>Administration</t>
  </si>
  <si>
    <t>Ops</t>
  </si>
  <si>
    <t>Other benefits - Ops</t>
  </si>
  <si>
    <t>Other benefits - Outreach</t>
  </si>
  <si>
    <t xml:space="preserve">Total Personnel </t>
  </si>
  <si>
    <t xml:space="preserve">PERSONNEL </t>
  </si>
  <si>
    <t xml:space="preserve">MATERIALS AND SUPPLIES  </t>
  </si>
  <si>
    <t>Supplies - Admin</t>
  </si>
  <si>
    <t>Equipment - Admin</t>
  </si>
  <si>
    <t>Professional Services - Admin</t>
  </si>
  <si>
    <t>Intergovernmental Services - Admin</t>
  </si>
  <si>
    <t>COMMUNICATION</t>
  </si>
  <si>
    <t>Communications - Admin</t>
  </si>
  <si>
    <t xml:space="preserve">TRAVEL (ADMIN) </t>
  </si>
  <si>
    <t>Travel  Expenses - Admin</t>
  </si>
  <si>
    <t>INSURANCE PREMIUMS AND RECOVERIES (ADMIN)</t>
  </si>
  <si>
    <t>Insurance Premiums - Admin</t>
  </si>
  <si>
    <t>Liability</t>
  </si>
  <si>
    <t xml:space="preserve">MISCELLANEOUS </t>
  </si>
  <si>
    <t>Miscellaneous - Admin</t>
  </si>
  <si>
    <t>SUPPLIES (OPS)</t>
  </si>
  <si>
    <t>Supplies- Medical</t>
  </si>
  <si>
    <t xml:space="preserve">Software </t>
  </si>
  <si>
    <t xml:space="preserve">FACILITIES </t>
  </si>
  <si>
    <t>Fuels</t>
  </si>
  <si>
    <t xml:space="preserve">SMALL TOOLS AND MINOR EQUIPMENT (ADMIN) </t>
  </si>
  <si>
    <t>Repairs and Maintenance -Ops</t>
  </si>
  <si>
    <t>Supplies - Ops</t>
  </si>
  <si>
    <t>PROFESSIONAL SERVICES (OPS)</t>
  </si>
  <si>
    <t>Professional Services - Ops</t>
  </si>
  <si>
    <t>522.20.41.0002</t>
  </si>
  <si>
    <t>Medical Exams</t>
  </si>
  <si>
    <t>Computer Consultant</t>
  </si>
  <si>
    <t xml:space="preserve">TRAVEL (PROVIDER) </t>
  </si>
  <si>
    <t>Travel  Expenses - Ops</t>
  </si>
  <si>
    <t xml:space="preserve">INSURANCE PREMIUMS AND RECOVERIES (OPS) (see also admin and station insurance) </t>
  </si>
  <si>
    <t>Portable Equipment</t>
  </si>
  <si>
    <t>Vehicle</t>
  </si>
  <si>
    <t xml:space="preserve">GEMT </t>
  </si>
  <si>
    <t>Miscellaneous - Ops</t>
  </si>
  <si>
    <t xml:space="preserve">SUPPLIES (OUTREACH) </t>
  </si>
  <si>
    <t>Supplies - Outreach</t>
  </si>
  <si>
    <t>Public training supplies</t>
  </si>
  <si>
    <t>Equipment - Outreach</t>
  </si>
  <si>
    <t>Public training equipment</t>
  </si>
  <si>
    <t>PROFESSIONAL SERVICES (OUTREACH)</t>
  </si>
  <si>
    <t>Miscellaneous - Outreach</t>
  </si>
  <si>
    <t>MISCELLANEOUS (OUTREACH)</t>
  </si>
  <si>
    <t>Training</t>
  </si>
  <si>
    <t>SUPPLIES / SMALL TOOLS (STATION)</t>
  </si>
  <si>
    <t>Supplies - Station</t>
  </si>
  <si>
    <t xml:space="preserve">Small Tools and Minor Equip. </t>
  </si>
  <si>
    <t xml:space="preserve"> INSURANCE (STATION) </t>
  </si>
  <si>
    <t>Insurance Premiums - Station</t>
  </si>
  <si>
    <t>Station</t>
  </si>
  <si>
    <t>UTILITIES (STATION)</t>
  </si>
  <si>
    <t>Utilities</t>
  </si>
  <si>
    <t>REPAIRS AND MAINTENANCE (STATION)</t>
  </si>
  <si>
    <t xml:space="preserve">EQUIPMENT, REPAIRS, ETC. (OPS) </t>
  </si>
  <si>
    <t xml:space="preserve">Motor Vehicle Parts &amp; Repairs </t>
  </si>
  <si>
    <t xml:space="preserve">Radio Equipment </t>
  </si>
  <si>
    <t>Radio equipment</t>
  </si>
  <si>
    <t>Intergovernmental Services - Ops</t>
  </si>
  <si>
    <t xml:space="preserve">CAPITAL INVESTMENT </t>
  </si>
  <si>
    <t>597.00.00.6512</t>
  </si>
  <si>
    <t>Transfer to Reserve</t>
  </si>
  <si>
    <t>Ambulance - Sprint Rig - Command vehicle -LifePak - Ambulance cots replacement</t>
  </si>
  <si>
    <t>PS - Ops</t>
  </si>
  <si>
    <t>Insurance - Ops</t>
  </si>
  <si>
    <t>subtotal</t>
  </si>
  <si>
    <t xml:space="preserve">TOTAL </t>
  </si>
  <si>
    <t>Benefits - Admin</t>
  </si>
  <si>
    <t>Benefits - Ops</t>
  </si>
  <si>
    <t>Benefits - Outreach</t>
  </si>
  <si>
    <t>SUPPLIES - ADMIN</t>
  </si>
  <si>
    <t>PROFESSIONAL SERVICES (ADMIN)</t>
  </si>
  <si>
    <t xml:space="preserve">591.22.71(82).2022 </t>
  </si>
  <si>
    <t>Building Annual Payment</t>
  </si>
  <si>
    <t>General Obligation Bonds</t>
  </si>
  <si>
    <t>2021 Proposed Revised</t>
  </si>
  <si>
    <t xml:space="preserve">2020 Actuals </t>
  </si>
  <si>
    <t>2021 Revised</t>
  </si>
  <si>
    <t>522.10.20.0009</t>
  </si>
  <si>
    <t xml:space="preserve">2021 Revised </t>
  </si>
  <si>
    <t>subtract out PHD Employees for cost estimate of EMS-only employees</t>
  </si>
  <si>
    <t>Total Revenue without Beginning Cash</t>
  </si>
  <si>
    <t>Total expenditures before ending cash</t>
  </si>
  <si>
    <t>VITAL STATS</t>
  </si>
  <si>
    <t>total revenue before beginning cash</t>
  </si>
  <si>
    <t xml:space="preserve">total expenses before ending cash </t>
  </si>
  <si>
    <t xml:space="preserve">operating profit/loss </t>
  </si>
  <si>
    <t>Total Revenue (6511)</t>
  </si>
  <si>
    <t>Total Expenses (6511)</t>
  </si>
  <si>
    <t xml:space="preserve">2021 Budget Revised </t>
  </si>
  <si>
    <t>2022 Budget (Proposed)</t>
  </si>
  <si>
    <t>369.91.00.0097</t>
  </si>
  <si>
    <t>2021 YTD (Sept '21)</t>
  </si>
  <si>
    <t>2021 YRD (Sept '21)</t>
  </si>
  <si>
    <t>369.91.00.0000</t>
  </si>
  <si>
    <t>369.91.00.0095</t>
  </si>
  <si>
    <t>Rrefunds of Prior Year Expenditures</t>
  </si>
  <si>
    <t>2021 Actuals (Oct 2021)</t>
  </si>
  <si>
    <t>2022 Proposed</t>
  </si>
  <si>
    <t>Assistant Chief / Training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</si>
</sst>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0;\(#,##0\)"/>
    <numFmt numFmtId="165" formatCode="&quot; &quot;&quot;$&quot;* #,##0&quot; &quot;;&quot; &quot;&quot;$&quot;* \(#,##0\);&quot; &quot;&quot;$&quot;* &quot;-&quot;??&quot; &quot;"/>
    <numFmt numFmtId="166" formatCode="&quot; &quot;#,##0&quot; &quot;;\(#,##0\)"/>
    <numFmt numFmtId="167" formatCode="&quot; &quot;&quot;$&quot;* #,##0&quot; &quot;;&quot; &quot;&quot;$&quot;* \(#,##0\);&quot; &quot;&quot;$&quot;* &quot;- &quot;"/>
  </numFmts>
  <fonts count="44" x14ac:knownFonts="1">
    <font>
      <sz val="10"/>
      <color indexed="8"/>
      <name val="Arial"/>
    </font>
    <font>
      <b/>
      <sz val="12"/>
      <color indexed="8"/>
      <name val="Arial"/>
      <family val="2"/>
    </font>
    <font>
      <sz val="11"/>
      <color indexed="8"/>
      <name val="Calibri"/>
      <family val="2"/>
    </font>
    <font>
      <i/>
      <sz val="10"/>
      <color indexed="8"/>
      <name val="Arial"/>
      <family val="2"/>
    </font>
    <font>
      <b/>
      <sz val="10"/>
      <color indexed="11"/>
      <name val="Arial"/>
      <family val="2"/>
    </font>
    <font>
      <b/>
      <sz val="10"/>
      <color indexed="12"/>
      <name val="Arial"/>
      <family val="2"/>
    </font>
    <font>
      <b/>
      <sz val="10"/>
      <color indexed="14"/>
      <name val="Arial"/>
      <family val="2"/>
    </font>
    <font>
      <b/>
      <sz val="10"/>
      <color indexed="8"/>
      <name val="Arial"/>
      <family val="2"/>
    </font>
    <font>
      <sz val="11"/>
      <color indexed="16"/>
      <name val="Calibri"/>
      <family val="2"/>
    </font>
    <font>
      <b/>
      <sz val="11"/>
      <color indexed="8"/>
      <name val="Calibri"/>
      <family val="2"/>
    </font>
    <font>
      <b/>
      <sz val="9"/>
      <color indexed="8"/>
      <name val="Arial"/>
      <family val="2"/>
    </font>
    <font>
      <b/>
      <sz val="11"/>
      <color indexed="18"/>
      <name val="Calibri"/>
      <family val="2"/>
    </font>
    <font>
      <b/>
      <sz val="9"/>
      <color indexed="11"/>
      <name val="Arial"/>
      <family val="2"/>
    </font>
    <font>
      <b/>
      <sz val="8"/>
      <color indexed="8"/>
      <name val="Arial"/>
      <family val="2"/>
    </font>
    <font>
      <sz val="8"/>
      <color indexed="8"/>
      <name val="Arial"/>
      <family val="2"/>
    </font>
    <font>
      <b/>
      <i/>
      <sz val="11"/>
      <color indexed="8"/>
      <name val="Calibri"/>
      <family val="2"/>
    </font>
    <font>
      <u/>
      <sz val="10"/>
      <color theme="10"/>
      <name val="Arial"/>
      <family val="2"/>
    </font>
    <font>
      <u/>
      <sz val="10"/>
      <color theme="11"/>
      <name val="Arial"/>
      <family val="2"/>
    </font>
    <font>
      <sz val="8"/>
      <name val="Arial"/>
      <family val="2"/>
    </font>
    <font>
      <b/>
      <sz val="11"/>
      <color indexed="11"/>
      <name val="Calibri"/>
      <family val="2"/>
    </font>
    <font>
      <b/>
      <i/>
      <sz val="11"/>
      <color rgb="FF000000"/>
      <name val="Calibri"/>
      <family val="2"/>
    </font>
    <font>
      <sz val="11"/>
      <name val="Calibri"/>
      <family val="2"/>
    </font>
    <font>
      <sz val="11"/>
      <color rgb="FFFF0000"/>
      <name val="Calibri"/>
      <family val="2"/>
    </font>
    <font>
      <b/>
      <sz val="10"/>
      <name val="Arial"/>
      <family val="2"/>
    </font>
    <font>
      <sz val="11"/>
      <color theme="1"/>
      <name val="Calibri"/>
      <family val="2"/>
    </font>
    <font>
      <sz val="10"/>
      <color indexed="8"/>
      <name val="Arial"/>
      <family val="2"/>
    </font>
    <font>
      <sz val="10"/>
      <color indexed="8"/>
      <name val="Arial"/>
      <family val="2"/>
    </font>
    <font>
      <b/>
      <i/>
      <sz val="10"/>
      <color indexed="8"/>
      <name val="Arial"/>
      <family val="2"/>
    </font>
    <font>
      <sz val="9"/>
      <color indexed="81"/>
      <name val="Tahoma"/>
      <family val="2"/>
    </font>
    <font>
      <b/>
      <sz val="9"/>
      <color indexed="81"/>
      <name val="Tahoma"/>
      <family val="2"/>
    </font>
    <font>
      <b/>
      <sz val="11"/>
      <name val="Calibri"/>
      <family val="2"/>
    </font>
    <font>
      <i/>
      <sz val="11"/>
      <color indexed="8"/>
      <name val="Calibri"/>
      <family val="2"/>
    </font>
    <font>
      <b/>
      <sz val="12"/>
      <color rgb="FFFF0000"/>
      <name val="Arial"/>
      <family val="2"/>
    </font>
    <font>
      <sz val="11"/>
      <color rgb="FF0070C0"/>
      <name val="Calibri"/>
      <family val="2"/>
    </font>
    <font>
      <b/>
      <sz val="10"/>
      <color rgb="FF002060"/>
      <name val="Arial"/>
      <family val="2"/>
    </font>
    <font>
      <i/>
      <sz val="10"/>
      <name val="Arial"/>
      <family val="2"/>
    </font>
    <font>
      <i/>
      <sz val="11"/>
      <name val="Calibri"/>
      <family val="2"/>
    </font>
    <font>
      <i/>
      <sz val="11"/>
      <color rgb="FF000000"/>
      <name val="Calibri"/>
      <family val="2"/>
    </font>
    <font>
      <b/>
      <sz val="11"/>
      <color theme="1"/>
      <name val="Calibri"/>
      <family val="2"/>
    </font>
    <font>
      <i/>
      <sz val="11"/>
      <color theme="1"/>
      <name val="Calibri"/>
      <family val="2"/>
    </font>
    <font>
      <sz val="9"/>
      <color indexed="81"/>
      <name val="Tahoma"/>
      <charset val="1"/>
    </font>
    <font>
      <b/>
      <sz val="9"/>
      <color indexed="81"/>
      <name val="Tahoma"/>
      <charset val="1"/>
    </font>
    <font>
      <b/>
      <sz val="11"/>
      <color rgb="FFC00000"/>
      <name val="Calibri"/>
      <family val="2"/>
    </font>
    <font>
      <u/>
      <sz val="9"/>
      <color indexed="81"/>
      <name val="Tahoma"/>
      <family val="2"/>
    </font>
  </fonts>
  <fills count="15">
    <fill>
      <patternFill patternType="none"/>
    </fill>
    <fill>
      <patternFill patternType="gray125"/>
    </fill>
    <fill>
      <patternFill patternType="solid">
        <fgColor indexed="9"/>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tint="0.79998168889431442"/>
        <bgColor indexed="64"/>
      </patternFill>
    </fill>
  </fills>
  <borders count="44">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ck">
        <color indexed="11"/>
      </bottom>
      <diagonal/>
    </border>
    <border>
      <left style="thin">
        <color indexed="10"/>
      </left>
      <right style="thin">
        <color indexed="10"/>
      </right>
      <top style="thin">
        <color indexed="10"/>
      </top>
      <bottom style="thick">
        <color indexed="12"/>
      </bottom>
      <diagonal/>
    </border>
    <border>
      <left style="thin">
        <color indexed="10"/>
      </left>
      <right style="thin">
        <color indexed="10"/>
      </right>
      <top style="thick">
        <color indexed="11"/>
      </top>
      <bottom style="thin">
        <color indexed="11"/>
      </bottom>
      <diagonal/>
    </border>
    <border>
      <left style="thin">
        <color indexed="10"/>
      </left>
      <right style="thin">
        <color indexed="10"/>
      </right>
      <top style="thick">
        <color indexed="12"/>
      </top>
      <bottom style="thin">
        <color indexed="12"/>
      </bottom>
      <diagonal/>
    </border>
    <border>
      <left style="thin">
        <color indexed="10"/>
      </left>
      <right style="thin">
        <color indexed="10"/>
      </right>
      <top style="thin">
        <color indexed="11"/>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diagonal/>
    </border>
    <border>
      <left style="thin">
        <color indexed="10"/>
      </left>
      <right/>
      <top/>
      <bottom/>
      <diagonal/>
    </border>
    <border>
      <left/>
      <right/>
      <top/>
      <bottom/>
      <diagonal/>
    </border>
    <border>
      <left/>
      <right/>
      <top style="thin">
        <color indexed="8"/>
      </top>
      <bottom style="thin">
        <color indexed="8"/>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style="thick">
        <color indexed="8"/>
      </top>
      <bottom style="medium">
        <color indexed="8"/>
      </bottom>
      <diagonal/>
    </border>
    <border>
      <left style="thin">
        <color indexed="10"/>
      </left>
      <right/>
      <top style="thick">
        <color indexed="8"/>
      </top>
      <bottom style="medium">
        <color indexed="8"/>
      </bottom>
      <diagonal/>
    </border>
    <border>
      <left/>
      <right/>
      <top style="thick">
        <color indexed="8"/>
      </top>
      <bottom style="medium">
        <color indexed="8"/>
      </bottom>
      <diagonal/>
    </border>
    <border>
      <left style="thin">
        <color indexed="10"/>
      </left>
      <right/>
      <top style="medium">
        <color indexed="8"/>
      </top>
      <bottom/>
      <diagonal/>
    </border>
    <border>
      <left/>
      <right/>
      <top style="medium">
        <color indexed="8"/>
      </top>
      <bottom/>
      <diagonal/>
    </border>
    <border>
      <left style="thin">
        <color indexed="10"/>
      </left>
      <right style="thin">
        <color indexed="10"/>
      </right>
      <top style="thin">
        <color indexed="10"/>
      </top>
      <bottom style="thin">
        <color auto="1"/>
      </bottom>
      <diagonal/>
    </border>
    <border>
      <left style="thin">
        <color indexed="10"/>
      </left>
      <right style="thin">
        <color indexed="10"/>
      </right>
      <top style="thin">
        <color auto="1"/>
      </top>
      <bottom style="thin">
        <color indexed="10"/>
      </bottom>
      <diagonal/>
    </border>
    <border>
      <left style="thin">
        <color indexed="10"/>
      </left>
      <right style="thin">
        <color auto="1"/>
      </right>
      <top style="thin">
        <color auto="1"/>
      </top>
      <bottom style="thin">
        <color indexed="10"/>
      </bottom>
      <diagonal/>
    </border>
    <border>
      <left style="thin">
        <color indexed="10"/>
      </left>
      <right style="thin">
        <color auto="1"/>
      </right>
      <top style="thin">
        <color indexed="10"/>
      </top>
      <bottom style="thin">
        <color auto="1"/>
      </bottom>
      <diagonal/>
    </border>
    <border>
      <left style="thin">
        <color indexed="10"/>
      </left>
      <right style="thin">
        <color indexed="10"/>
      </right>
      <top/>
      <bottom style="thin">
        <color auto="1"/>
      </bottom>
      <diagonal/>
    </border>
    <border>
      <left style="thin">
        <color indexed="10"/>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18">
    <xf numFmtId="0" fontId="0" fillId="0" borderId="0" applyNumberFormat="0" applyFill="0" applyBorder="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5" fillId="0" borderId="13" applyNumberFormat="0" applyFill="0" applyBorder="0" applyProtection="0"/>
    <xf numFmtId="0" fontId="25" fillId="0" borderId="13" applyNumberFormat="0" applyFill="0" applyBorder="0" applyProtection="0"/>
    <xf numFmtId="0" fontId="26" fillId="0" borderId="13">
      <alignment vertical="top"/>
    </xf>
  </cellStyleXfs>
  <cellXfs count="284">
    <xf numFmtId="0" fontId="0" fillId="0" borderId="0" xfId="0" applyFont="1" applyAlignment="1"/>
    <xf numFmtId="49" fontId="1" fillId="2" borderId="1" xfId="0" applyNumberFormat="1" applyFont="1" applyFill="1" applyBorder="1" applyAlignment="1"/>
    <xf numFmtId="0" fontId="0" fillId="2" borderId="1" xfId="0" applyFont="1" applyFill="1" applyBorder="1" applyAlignment="1"/>
    <xf numFmtId="49" fontId="2" fillId="2" borderId="1" xfId="0" applyNumberFormat="1" applyFont="1" applyFill="1" applyBorder="1" applyAlignment="1"/>
    <xf numFmtId="0" fontId="3" fillId="2" borderId="2" xfId="0" applyNumberFormat="1" applyFont="1" applyFill="1" applyBorder="1" applyAlignment="1"/>
    <xf numFmtId="0" fontId="0" fillId="2" borderId="2" xfId="0" applyFont="1" applyFill="1" applyBorder="1" applyAlignment="1"/>
    <xf numFmtId="0" fontId="0" fillId="2" borderId="3" xfId="0" applyFont="1" applyFill="1" applyBorder="1" applyAlignment="1"/>
    <xf numFmtId="0" fontId="4" fillId="2" borderId="4"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4" xfId="0" applyNumberFormat="1" applyFont="1" applyFill="1" applyBorder="1" applyAlignment="1">
      <alignment horizontal="center" wrapText="1"/>
    </xf>
    <xf numFmtId="49" fontId="5" fillId="2" borderId="5" xfId="0" applyNumberFormat="1" applyFont="1" applyFill="1" applyBorder="1" applyAlignment="1">
      <alignment horizontal="center" wrapText="1"/>
    </xf>
    <xf numFmtId="164" fontId="2" fillId="2" borderId="1" xfId="0" applyNumberFormat="1" applyFont="1" applyFill="1" applyBorder="1" applyAlignment="1"/>
    <xf numFmtId="0" fontId="0" fillId="2" borderId="8" xfId="0" applyFont="1" applyFill="1" applyBorder="1" applyAlignment="1"/>
    <xf numFmtId="164" fontId="2" fillId="2" borderId="8" xfId="0" applyNumberFormat="1" applyFont="1" applyFill="1" applyBorder="1" applyAlignment="1"/>
    <xf numFmtId="49" fontId="6" fillId="2" borderId="1" xfId="0" applyNumberFormat="1" applyFont="1" applyFill="1" applyBorder="1" applyAlignment="1"/>
    <xf numFmtId="0" fontId="0" fillId="2" borderId="10" xfId="0" applyFont="1" applyFill="1" applyBorder="1" applyAlignment="1"/>
    <xf numFmtId="165" fontId="2" fillId="2" borderId="1" xfId="0" applyNumberFormat="1" applyFont="1" applyFill="1" applyBorder="1" applyAlignment="1"/>
    <xf numFmtId="0" fontId="0" fillId="2" borderId="11" xfId="0" applyFont="1" applyFill="1" applyBorder="1" applyAlignment="1"/>
    <xf numFmtId="49" fontId="2" fillId="2" borderId="11" xfId="0" applyNumberFormat="1" applyFont="1" applyFill="1" applyBorder="1" applyAlignment="1"/>
    <xf numFmtId="165" fontId="2" fillId="2" borderId="8" xfId="0" applyNumberFormat="1" applyFont="1" applyFill="1" applyBorder="1" applyAlignment="1"/>
    <xf numFmtId="0" fontId="2" fillId="3" borderId="12" xfId="0" applyNumberFormat="1" applyFont="1" applyFill="1" applyBorder="1" applyAlignment="1"/>
    <xf numFmtId="49" fontId="7" fillId="3" borderId="13" xfId="0" applyNumberFormat="1" applyFont="1" applyFill="1" applyBorder="1" applyAlignment="1"/>
    <xf numFmtId="165" fontId="7" fillId="3" borderId="14" xfId="0" applyNumberFormat="1" applyFont="1" applyFill="1" applyBorder="1" applyAlignment="1"/>
    <xf numFmtId="0" fontId="0" fillId="2" borderId="15" xfId="0" applyFont="1" applyFill="1" applyBorder="1" applyAlignment="1"/>
    <xf numFmtId="0" fontId="6" fillId="2" borderId="1" xfId="0" applyNumberFormat="1" applyFont="1" applyFill="1" applyBorder="1" applyAlignment="1"/>
    <xf numFmtId="0" fontId="0" fillId="2" borderId="9" xfId="0" applyFont="1" applyFill="1" applyBorder="1" applyAlignment="1"/>
    <xf numFmtId="164" fontId="2" fillId="2" borderId="9" xfId="0" applyNumberFormat="1" applyFont="1" applyFill="1" applyBorder="1" applyAlignment="1"/>
    <xf numFmtId="165" fontId="7" fillId="4" borderId="14" xfId="0" applyNumberFormat="1" applyFont="1" applyFill="1" applyBorder="1" applyAlignment="1"/>
    <xf numFmtId="0" fontId="3" fillId="2" borderId="1" xfId="0" applyNumberFormat="1" applyFont="1" applyFill="1" applyBorder="1" applyAlignment="1"/>
    <xf numFmtId="49" fontId="9" fillId="3" borderId="13" xfId="0" applyNumberFormat="1" applyFont="1" applyFill="1" applyBorder="1" applyAlignment="1"/>
    <xf numFmtId="165" fontId="9" fillId="3" borderId="14" xfId="0" applyNumberFormat="1" applyFont="1" applyFill="1" applyBorder="1" applyAlignment="1"/>
    <xf numFmtId="166" fontId="2" fillId="2" borderId="10" xfId="0" applyNumberFormat="1" applyFont="1" applyFill="1" applyBorder="1" applyAlignment="1"/>
    <xf numFmtId="166" fontId="2" fillId="2" borderId="1" xfId="0" applyNumberFormat="1" applyFont="1" applyFill="1" applyBorder="1" applyAlignment="1"/>
    <xf numFmtId="49" fontId="7" fillId="4" borderId="12" xfId="0" applyNumberFormat="1" applyFont="1" applyFill="1" applyBorder="1" applyAlignment="1"/>
    <xf numFmtId="0" fontId="2" fillId="4" borderId="13" xfId="0" applyNumberFormat="1" applyFont="1" applyFill="1" applyBorder="1" applyAlignment="1"/>
    <xf numFmtId="0" fontId="0" fillId="0" borderId="0" xfId="0" applyNumberFormat="1" applyFont="1" applyAlignment="1"/>
    <xf numFmtId="0" fontId="4" fillId="2" borderId="6" xfId="0" applyNumberFormat="1" applyFont="1" applyFill="1" applyBorder="1" applyAlignment="1">
      <alignment horizontal="center"/>
    </xf>
    <xf numFmtId="164" fontId="4" fillId="2" borderId="6" xfId="0" applyNumberFormat="1" applyFont="1" applyFill="1" applyBorder="1" applyAlignment="1">
      <alignment horizontal="center" wrapText="1"/>
    </xf>
    <xf numFmtId="164" fontId="4" fillId="2" borderId="7" xfId="0" applyNumberFormat="1" applyFont="1" applyFill="1" applyBorder="1" applyAlignment="1">
      <alignment horizontal="center" wrapText="1"/>
    </xf>
    <xf numFmtId="165" fontId="0" fillId="2" borderId="9" xfId="0" applyNumberFormat="1" applyFont="1" applyFill="1" applyBorder="1" applyAlignment="1"/>
    <xf numFmtId="166" fontId="8" fillId="2" borderId="1" xfId="0" applyNumberFormat="1" applyFont="1" applyFill="1" applyBorder="1" applyAlignment="1"/>
    <xf numFmtId="0" fontId="2" fillId="2" borderId="1" xfId="0" applyNumberFormat="1" applyFont="1" applyFill="1" applyBorder="1" applyAlignment="1"/>
    <xf numFmtId="165" fontId="9" fillId="2" borderId="9" xfId="0" applyNumberFormat="1" applyFont="1" applyFill="1" applyBorder="1" applyAlignment="1"/>
    <xf numFmtId="166" fontId="2" fillId="2" borderId="9" xfId="0" applyNumberFormat="1" applyFont="1" applyFill="1" applyBorder="1" applyAlignment="1"/>
    <xf numFmtId="0" fontId="0" fillId="0" borderId="0" xfId="0" applyNumberFormat="1" applyFont="1" applyAlignment="1"/>
    <xf numFmtId="165" fontId="0" fillId="2" borderId="9" xfId="0" applyNumberFormat="1" applyFont="1" applyFill="1" applyBorder="1" applyAlignment="1">
      <alignment horizontal="left"/>
    </xf>
    <xf numFmtId="167" fontId="2" fillId="3" borderId="14" xfId="0" applyNumberFormat="1" applyFont="1" applyFill="1" applyBorder="1" applyAlignment="1"/>
    <xf numFmtId="0" fontId="2" fillId="3" borderId="16" xfId="0" applyNumberFormat="1" applyFont="1" applyFill="1" applyBorder="1" applyAlignment="1"/>
    <xf numFmtId="49" fontId="9" fillId="3" borderId="17" xfId="0" applyNumberFormat="1" applyFont="1" applyFill="1" applyBorder="1" applyAlignment="1"/>
    <xf numFmtId="49" fontId="10" fillId="2" borderId="18" xfId="0" applyNumberFormat="1" applyFont="1" applyFill="1" applyBorder="1" applyAlignment="1">
      <alignment horizontal="center" wrapText="1"/>
    </xf>
    <xf numFmtId="49" fontId="11" fillId="2" borderId="19" xfId="0" applyNumberFormat="1" applyFont="1" applyFill="1" applyBorder="1" applyAlignment="1">
      <alignment horizontal="center" wrapText="1"/>
    </xf>
    <xf numFmtId="49" fontId="12" fillId="5" borderId="20" xfId="0" applyNumberFormat="1" applyFont="1" applyFill="1" applyBorder="1" applyAlignment="1">
      <alignment horizontal="center" wrapText="1"/>
    </xf>
    <xf numFmtId="0" fontId="14" fillId="6" borderId="22" xfId="0" applyNumberFormat="1" applyFont="1" applyFill="1" applyBorder="1" applyAlignment="1">
      <alignment wrapText="1"/>
    </xf>
    <xf numFmtId="0" fontId="2" fillId="6" borderId="22" xfId="0" applyNumberFormat="1" applyFont="1" applyFill="1" applyBorder="1" applyAlignment="1">
      <alignment wrapText="1"/>
    </xf>
    <xf numFmtId="166" fontId="13" fillId="6" borderId="22" xfId="0" applyNumberFormat="1" applyFont="1" applyFill="1" applyBorder="1" applyAlignment="1"/>
    <xf numFmtId="49" fontId="2" fillId="2" borderId="1" xfId="0" applyNumberFormat="1" applyFont="1" applyFill="1" applyBorder="1" applyAlignment="1">
      <alignment wrapText="1"/>
    </xf>
    <xf numFmtId="0" fontId="2" fillId="2" borderId="1" xfId="0" applyNumberFormat="1" applyFont="1" applyFill="1" applyBorder="1" applyAlignment="1">
      <alignment wrapText="1"/>
    </xf>
    <xf numFmtId="0" fontId="0" fillId="0" borderId="0" xfId="0" applyNumberFormat="1" applyFont="1" applyAlignment="1"/>
    <xf numFmtId="0" fontId="14" fillId="6" borderId="21" xfId="0" applyNumberFormat="1" applyFont="1" applyFill="1" applyBorder="1" applyAlignment="1"/>
    <xf numFmtId="49" fontId="7" fillId="2" borderId="15" xfId="0" applyNumberFormat="1" applyFont="1" applyFill="1" applyBorder="1" applyAlignment="1"/>
    <xf numFmtId="0" fontId="0" fillId="2" borderId="15" xfId="0" applyFont="1" applyFill="1" applyBorder="1" applyAlignment="1">
      <alignment wrapText="1"/>
    </xf>
    <xf numFmtId="49" fontId="9" fillId="2" borderId="1" xfId="0" applyNumberFormat="1" applyFont="1" applyFill="1" applyBorder="1" applyAlignment="1">
      <alignment horizontal="right" wrapText="1"/>
    </xf>
    <xf numFmtId="49" fontId="15" fillId="2" borderId="1" xfId="0" applyNumberFormat="1" applyFont="1" applyFill="1" applyBorder="1" applyAlignment="1"/>
    <xf numFmtId="165" fontId="2" fillId="2" borderId="23" xfId="0" applyNumberFormat="1" applyFont="1" applyFill="1" applyBorder="1" applyAlignment="1"/>
    <xf numFmtId="165" fontId="2" fillId="2" borderId="24" xfId="0" applyNumberFormat="1" applyFont="1" applyFill="1" applyBorder="1" applyAlignment="1"/>
    <xf numFmtId="165" fontId="2" fillId="2" borderId="25" xfId="0" applyNumberFormat="1" applyFont="1" applyFill="1" applyBorder="1" applyAlignment="1"/>
    <xf numFmtId="165" fontId="2" fillId="2" borderId="26" xfId="0" applyNumberFormat="1" applyFont="1" applyFill="1" applyBorder="1" applyAlignment="1"/>
    <xf numFmtId="165" fontId="2" fillId="2" borderId="27" xfId="0" applyNumberFormat="1" applyFont="1" applyFill="1" applyBorder="1" applyAlignment="1"/>
    <xf numFmtId="165" fontId="2" fillId="2" borderId="28" xfId="0" applyNumberFormat="1" applyFont="1" applyFill="1" applyBorder="1" applyAlignment="1"/>
    <xf numFmtId="3" fontId="2" fillId="0" borderId="0" xfId="0" applyNumberFormat="1" applyFont="1" applyAlignment="1"/>
    <xf numFmtId="49" fontId="9" fillId="2" borderId="18" xfId="0" applyNumberFormat="1" applyFont="1" applyFill="1" applyBorder="1" applyAlignment="1">
      <alignment horizontal="center" wrapText="1"/>
    </xf>
    <xf numFmtId="49" fontId="19" fillId="5" borderId="20" xfId="0" applyNumberFormat="1" applyFont="1" applyFill="1" applyBorder="1" applyAlignment="1">
      <alignment horizontal="center" wrapText="1"/>
    </xf>
    <xf numFmtId="0" fontId="2" fillId="0" borderId="0" xfId="0" applyNumberFormat="1" applyFont="1" applyAlignment="1"/>
    <xf numFmtId="0" fontId="2" fillId="0" borderId="0" xfId="0" applyFont="1" applyAlignment="1"/>
    <xf numFmtId="0" fontId="2" fillId="6" borderId="21" xfId="0" applyNumberFormat="1" applyFont="1" applyFill="1" applyBorder="1" applyAlignment="1"/>
    <xf numFmtId="166" fontId="9" fillId="6" borderId="22" xfId="0" applyNumberFormat="1" applyFont="1" applyFill="1" applyBorder="1" applyAlignment="1"/>
    <xf numFmtId="49" fontId="9" fillId="2" borderId="15" xfId="0" applyNumberFormat="1" applyFont="1" applyFill="1" applyBorder="1" applyAlignment="1"/>
    <xf numFmtId="0" fontId="2" fillId="2" borderId="15" xfId="0" applyFont="1" applyFill="1" applyBorder="1" applyAlignment="1"/>
    <xf numFmtId="0" fontId="2" fillId="2" borderId="1" xfId="0" applyFont="1" applyFill="1" applyBorder="1" applyAlignment="1"/>
    <xf numFmtId="0" fontId="15" fillId="2" borderId="1" xfId="0" applyFont="1" applyFill="1" applyBorder="1" applyAlignment="1"/>
    <xf numFmtId="0" fontId="15" fillId="0" borderId="0" xfId="0" applyNumberFormat="1" applyFont="1" applyAlignment="1"/>
    <xf numFmtId="0" fontId="20" fillId="0" borderId="0" xfId="0" applyNumberFormat="1" applyFont="1" applyAlignment="1"/>
    <xf numFmtId="0" fontId="2" fillId="2" borderId="15" xfId="0" applyFont="1" applyFill="1" applyBorder="1" applyAlignment="1">
      <alignment horizontal="left" wrapText="1"/>
    </xf>
    <xf numFmtId="0" fontId="2" fillId="0" borderId="0" xfId="0" applyNumberFormat="1" applyFont="1" applyAlignment="1">
      <alignment vertical="top"/>
    </xf>
    <xf numFmtId="0" fontId="2" fillId="0" borderId="0" xfId="0" applyFont="1" applyAlignment="1">
      <alignment vertical="top"/>
    </xf>
    <xf numFmtId="166" fontId="2" fillId="0" borderId="0" xfId="0" applyNumberFormat="1" applyFont="1" applyAlignment="1"/>
    <xf numFmtId="0" fontId="0" fillId="0" borderId="29" xfId="0" applyFont="1" applyBorder="1" applyAlignment="1"/>
    <xf numFmtId="49" fontId="23" fillId="2" borderId="29" xfId="0" applyNumberFormat="1" applyFont="1" applyFill="1" applyBorder="1" applyAlignment="1"/>
    <xf numFmtId="0" fontId="0" fillId="2" borderId="29" xfId="0" applyFont="1" applyFill="1" applyBorder="1" applyAlignment="1"/>
    <xf numFmtId="49" fontId="21" fillId="2" borderId="29" xfId="0" applyNumberFormat="1" applyFont="1" applyFill="1" applyBorder="1" applyAlignment="1"/>
    <xf numFmtId="165" fontId="0" fillId="2" borderId="29" xfId="0" applyNumberFormat="1" applyFont="1" applyFill="1" applyBorder="1" applyAlignment="1">
      <alignment horizontal="left"/>
    </xf>
    <xf numFmtId="0" fontId="25" fillId="2" borderId="29" xfId="0" applyFont="1" applyFill="1" applyBorder="1" applyAlignment="1"/>
    <xf numFmtId="49" fontId="4" fillId="2" borderId="29" xfId="0" applyNumberFormat="1" applyFont="1" applyFill="1" applyBorder="1" applyAlignment="1">
      <alignment horizontal="center"/>
    </xf>
    <xf numFmtId="0" fontId="0" fillId="0" borderId="29" xfId="0" applyNumberFormat="1" applyFont="1" applyBorder="1" applyAlignment="1"/>
    <xf numFmtId="0" fontId="0" fillId="0" borderId="29" xfId="0" applyFont="1" applyFill="1" applyBorder="1" applyAlignment="1">
      <alignment horizontal="left"/>
    </xf>
    <xf numFmtId="0" fontId="2" fillId="2" borderId="29" xfId="0" applyFont="1" applyFill="1" applyBorder="1" applyAlignment="1"/>
    <xf numFmtId="0" fontId="21" fillId="0" borderId="29" xfId="0" applyFont="1" applyFill="1" applyBorder="1" applyAlignment="1">
      <alignment horizontal="left"/>
    </xf>
    <xf numFmtId="0" fontId="2" fillId="2" borderId="29" xfId="0" applyFont="1" applyFill="1" applyBorder="1" applyAlignment="1">
      <alignment horizontal="left"/>
    </xf>
    <xf numFmtId="165" fontId="3" fillId="0" borderId="29" xfId="0" applyNumberFormat="1" applyFont="1" applyFill="1" applyBorder="1" applyAlignment="1"/>
    <xf numFmtId="165" fontId="0" fillId="0" borderId="29" xfId="0" applyNumberFormat="1" applyFont="1" applyFill="1" applyBorder="1" applyAlignment="1">
      <alignment horizontal="left"/>
    </xf>
    <xf numFmtId="0" fontId="0" fillId="2" borderId="29" xfId="0" applyFont="1" applyFill="1" applyBorder="1" applyAlignment="1">
      <alignment horizontal="left"/>
    </xf>
    <xf numFmtId="0" fontId="26" fillId="2" borderId="29" xfId="0" applyFont="1" applyFill="1" applyBorder="1" applyAlignment="1">
      <alignment horizontal="left"/>
    </xf>
    <xf numFmtId="42" fontId="0" fillId="0" borderId="29" xfId="0" applyNumberFormat="1" applyFont="1" applyBorder="1" applyAlignment="1"/>
    <xf numFmtId="0" fontId="25" fillId="2" borderId="29" xfId="0" applyFont="1" applyFill="1" applyBorder="1" applyAlignment="1">
      <alignment horizontal="left"/>
    </xf>
    <xf numFmtId="0" fontId="25" fillId="0" borderId="29" xfId="0" applyFont="1" applyFill="1" applyBorder="1" applyAlignment="1">
      <alignment horizontal="left"/>
    </xf>
    <xf numFmtId="49" fontId="9" fillId="6" borderId="29" xfId="0" applyNumberFormat="1" applyFont="1" applyFill="1" applyBorder="1" applyAlignment="1"/>
    <xf numFmtId="0" fontId="2" fillId="6" borderId="29" xfId="0" applyNumberFormat="1" applyFont="1" applyFill="1" applyBorder="1" applyAlignment="1">
      <alignment wrapText="1"/>
    </xf>
    <xf numFmtId="49" fontId="22" fillId="2" borderId="29" xfId="0" applyNumberFormat="1" applyFont="1" applyFill="1" applyBorder="1" applyAlignment="1"/>
    <xf numFmtId="164" fontId="2" fillId="0" borderId="29" xfId="0" applyNumberFormat="1" applyFont="1" applyFill="1" applyBorder="1" applyAlignment="1"/>
    <xf numFmtId="0" fontId="2" fillId="0" borderId="29" xfId="0" applyNumberFormat="1" applyFont="1" applyBorder="1" applyAlignment="1"/>
    <xf numFmtId="0" fontId="21" fillId="2" borderId="29" xfId="0" applyFont="1" applyFill="1" applyBorder="1" applyAlignment="1"/>
    <xf numFmtId="49" fontId="24" fillId="2" borderId="29" xfId="0" applyNumberFormat="1" applyFont="1" applyFill="1" applyBorder="1" applyAlignment="1"/>
    <xf numFmtId="49" fontId="2" fillId="2" borderId="29" xfId="0" applyNumberFormat="1" applyFont="1" applyFill="1" applyBorder="1" applyAlignment="1">
      <alignment wrapText="1"/>
    </xf>
    <xf numFmtId="0" fontId="2" fillId="2" borderId="29" xfId="0" applyFont="1" applyFill="1" applyBorder="1"/>
    <xf numFmtId="49" fontId="24" fillId="0" borderId="29" xfId="0" applyNumberFormat="1" applyFont="1" applyFill="1" applyBorder="1" applyAlignment="1"/>
    <xf numFmtId="49" fontId="24" fillId="2" borderId="29" xfId="0" applyNumberFormat="1" applyFont="1" applyFill="1" applyBorder="1" applyAlignment="1">
      <alignment vertical="top"/>
    </xf>
    <xf numFmtId="49" fontId="2" fillId="2" borderId="29" xfId="0" applyNumberFormat="1" applyFont="1" applyFill="1" applyBorder="1" applyAlignment="1">
      <alignment vertical="top"/>
    </xf>
    <xf numFmtId="49" fontId="24" fillId="2" borderId="29" xfId="0" applyNumberFormat="1" applyFont="1" applyFill="1" applyBorder="1" applyAlignment="1">
      <alignment horizontal="left" vertical="top"/>
    </xf>
    <xf numFmtId="49" fontId="24" fillId="0" borderId="29" xfId="0" applyNumberFormat="1" applyFont="1" applyFill="1" applyBorder="1" applyAlignment="1">
      <alignment horizontal="left" vertical="top"/>
    </xf>
    <xf numFmtId="49" fontId="21" fillId="2" borderId="29" xfId="0" applyNumberFormat="1" applyFont="1" applyFill="1" applyBorder="1" applyAlignment="1">
      <alignment vertical="top"/>
    </xf>
    <xf numFmtId="166" fontId="9" fillId="0" borderId="29" xfId="0" applyNumberFormat="1" applyFont="1" applyFill="1" applyBorder="1" applyAlignment="1"/>
    <xf numFmtId="49" fontId="2" fillId="2" borderId="29" xfId="0" applyNumberFormat="1" applyFont="1" applyFill="1" applyBorder="1" applyAlignment="1"/>
    <xf numFmtId="49" fontId="24" fillId="0" borderId="29" xfId="0" applyNumberFormat="1" applyFont="1" applyFill="1" applyBorder="1" applyAlignment="1">
      <alignment horizontal="left"/>
    </xf>
    <xf numFmtId="49" fontId="24" fillId="2" borderId="29" xfId="0" applyNumberFormat="1" applyFont="1" applyFill="1" applyBorder="1" applyAlignment="1">
      <alignment horizontal="left" wrapText="1"/>
    </xf>
    <xf numFmtId="49" fontId="24" fillId="2" borderId="29" xfId="0" applyNumberFormat="1" applyFont="1" applyFill="1" applyBorder="1" applyAlignment="1">
      <alignment horizontal="left"/>
    </xf>
    <xf numFmtId="49" fontId="2" fillId="0" borderId="29" xfId="0" applyNumberFormat="1" applyFont="1" applyFill="1" applyBorder="1" applyAlignment="1">
      <alignment vertical="top"/>
    </xf>
    <xf numFmtId="0" fontId="2" fillId="2" borderId="29" xfId="0" applyFont="1" applyFill="1" applyBorder="1" applyAlignment="1">
      <alignment vertical="top"/>
    </xf>
    <xf numFmtId="0" fontId="2" fillId="0" borderId="29" xfId="0" applyFont="1" applyFill="1" applyBorder="1" applyAlignment="1"/>
    <xf numFmtId="49" fontId="24" fillId="0" borderId="29" xfId="0" applyNumberFormat="1" applyFont="1" applyFill="1" applyBorder="1" applyAlignment="1">
      <alignment vertical="top"/>
    </xf>
    <xf numFmtId="49" fontId="24" fillId="2" borderId="29" xfId="0" applyNumberFormat="1" applyFont="1" applyFill="1" applyBorder="1" applyAlignment="1">
      <alignment horizontal="left" vertical="top" wrapText="1"/>
    </xf>
    <xf numFmtId="49" fontId="24" fillId="2" borderId="29" xfId="0" applyNumberFormat="1" applyFont="1" applyFill="1" applyBorder="1" applyAlignment="1">
      <alignment vertical="top" wrapText="1"/>
    </xf>
    <xf numFmtId="49" fontId="2" fillId="0" borderId="29" xfId="0" applyNumberFormat="1" applyFont="1" applyFill="1" applyBorder="1" applyAlignment="1"/>
    <xf numFmtId="0" fontId="2" fillId="0" borderId="29" xfId="0" applyNumberFormat="1" applyFont="1" applyFill="1" applyBorder="1" applyAlignment="1"/>
    <xf numFmtId="3" fontId="2" fillId="0" borderId="29" xfId="0" applyNumberFormat="1" applyFont="1" applyFill="1" applyBorder="1" applyAlignment="1">
      <alignment vertical="top"/>
    </xf>
    <xf numFmtId="42" fontId="0" fillId="0" borderId="29" xfId="0" applyNumberFormat="1" applyFont="1" applyFill="1" applyBorder="1" applyAlignment="1"/>
    <xf numFmtId="49" fontId="9" fillId="2" borderId="29" xfId="0" applyNumberFormat="1" applyFont="1" applyFill="1" applyBorder="1" applyAlignment="1">
      <alignment horizontal="left" vertical="top"/>
    </xf>
    <xf numFmtId="49" fontId="9" fillId="2" borderId="29" xfId="0" applyNumberFormat="1" applyFont="1" applyFill="1" applyBorder="1" applyAlignment="1">
      <alignment horizontal="left" vertical="top" wrapText="1"/>
    </xf>
    <xf numFmtId="0" fontId="32" fillId="0" borderId="29" xfId="0" applyFont="1" applyBorder="1" applyAlignment="1">
      <alignment horizontal="left" vertical="top"/>
    </xf>
    <xf numFmtId="0" fontId="0" fillId="0" borderId="29" xfId="0" applyFont="1" applyBorder="1" applyAlignment="1">
      <alignment horizontal="left" vertical="top" wrapText="1"/>
    </xf>
    <xf numFmtId="0" fontId="0" fillId="0" borderId="29" xfId="0" applyFont="1" applyBorder="1" applyAlignment="1">
      <alignment horizontal="left" vertical="top"/>
    </xf>
    <xf numFmtId="0" fontId="9" fillId="2" borderId="29" xfId="0" applyFont="1" applyFill="1" applyBorder="1" applyAlignment="1">
      <alignment horizontal="left" vertical="top"/>
    </xf>
    <xf numFmtId="0" fontId="2" fillId="2" borderId="29" xfId="0" applyFont="1" applyFill="1" applyBorder="1" applyAlignment="1">
      <alignment horizontal="left" vertical="top" wrapText="1"/>
    </xf>
    <xf numFmtId="0" fontId="2" fillId="2" borderId="29" xfId="0" applyFont="1" applyFill="1" applyBorder="1" applyAlignment="1">
      <alignment horizontal="left" vertical="top"/>
    </xf>
    <xf numFmtId="0" fontId="2" fillId="0" borderId="29" xfId="0" applyFont="1" applyFill="1" applyBorder="1" applyAlignment="1">
      <alignment horizontal="left" vertical="top"/>
    </xf>
    <xf numFmtId="49" fontId="31" fillId="7" borderId="29" xfId="0" applyNumberFormat="1" applyFont="1" applyFill="1" applyBorder="1" applyAlignment="1">
      <alignment horizontal="left" vertical="top" wrapText="1"/>
    </xf>
    <xf numFmtId="0" fontId="2" fillId="0" borderId="29" xfId="0" applyFont="1" applyFill="1" applyBorder="1" applyAlignment="1">
      <alignment horizontal="left" vertical="top" wrapText="1"/>
    </xf>
    <xf numFmtId="0" fontId="0" fillId="0" borderId="13" xfId="0" applyFont="1" applyBorder="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49" fontId="30" fillId="2" borderId="29" xfId="0" applyNumberFormat="1" applyFont="1" applyFill="1" applyBorder="1" applyAlignment="1">
      <alignment horizontal="left" vertical="top"/>
    </xf>
    <xf numFmtId="49" fontId="2" fillId="0" borderId="29"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xf>
    <xf numFmtId="49" fontId="21" fillId="2" borderId="29" xfId="0" applyNumberFormat="1" applyFont="1" applyFill="1" applyBorder="1" applyAlignment="1">
      <alignment horizontal="left" vertical="top"/>
    </xf>
    <xf numFmtId="49" fontId="9" fillId="0" borderId="29" xfId="0" applyNumberFormat="1" applyFont="1" applyFill="1" applyBorder="1" applyAlignment="1">
      <alignment horizontal="left" vertical="top"/>
    </xf>
    <xf numFmtId="0" fontId="24" fillId="0" borderId="29"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wrapText="1"/>
    </xf>
    <xf numFmtId="49" fontId="2" fillId="0" borderId="29" xfId="0" applyNumberFormat="1" applyFont="1" applyFill="1" applyBorder="1" applyAlignment="1">
      <alignment horizontal="left" vertical="top"/>
    </xf>
    <xf numFmtId="0" fontId="21" fillId="2" borderId="29" xfId="0" applyFont="1" applyFill="1" applyBorder="1" applyAlignment="1">
      <alignment horizontal="left" vertical="top"/>
    </xf>
    <xf numFmtId="0" fontId="30" fillId="2" borderId="29" xfId="0" applyFont="1" applyFill="1" applyBorder="1" applyAlignment="1">
      <alignment horizontal="left" vertical="top"/>
    </xf>
    <xf numFmtId="49" fontId="33" fillId="2" borderId="29" xfId="0" applyNumberFormat="1" applyFont="1" applyFill="1" applyBorder="1" applyAlignment="1">
      <alignment horizontal="left" vertical="top" wrapText="1"/>
    </xf>
    <xf numFmtId="49" fontId="24" fillId="0" borderId="29" xfId="0" applyNumberFormat="1" applyFont="1" applyFill="1" applyBorder="1" applyAlignment="1">
      <alignment horizontal="left" vertical="top" wrapText="1"/>
    </xf>
    <xf numFmtId="0" fontId="9" fillId="2" borderId="29" xfId="0" applyNumberFormat="1" applyFont="1" applyFill="1" applyBorder="1" applyAlignment="1">
      <alignment horizontal="left" vertical="top"/>
    </xf>
    <xf numFmtId="0" fontId="2" fillId="0" borderId="29" xfId="0" applyNumberFormat="1" applyFont="1" applyBorder="1" applyAlignment="1">
      <alignment horizontal="left" vertical="top" wrapText="1"/>
    </xf>
    <xf numFmtId="0" fontId="24" fillId="2" borderId="29" xfId="0" applyNumberFormat="1" applyFont="1" applyFill="1" applyBorder="1" applyAlignment="1">
      <alignment horizontal="left" vertical="top" wrapText="1"/>
    </xf>
    <xf numFmtId="49" fontId="15" fillId="2" borderId="29" xfId="0" applyNumberFormat="1" applyFont="1" applyFill="1" applyBorder="1" applyAlignment="1">
      <alignment horizontal="right" wrapText="1"/>
    </xf>
    <xf numFmtId="42" fontId="0" fillId="0" borderId="29" xfId="0" applyNumberFormat="1" applyFont="1" applyBorder="1" applyAlignment="1">
      <alignment horizontal="left" vertical="top"/>
    </xf>
    <xf numFmtId="42" fontId="15" fillId="7" borderId="29" xfId="0" applyNumberFormat="1" applyFont="1" applyFill="1" applyBorder="1" applyAlignment="1">
      <alignment horizontal="left" vertical="top"/>
    </xf>
    <xf numFmtId="42" fontId="15" fillId="2" borderId="29" xfId="0" applyNumberFormat="1" applyFont="1" applyFill="1" applyBorder="1"/>
    <xf numFmtId="164" fontId="31" fillId="7" borderId="15" xfId="0" applyNumberFormat="1" applyFont="1" applyFill="1" applyBorder="1" applyAlignment="1">
      <alignment horizontal="right" wrapText="1"/>
    </xf>
    <xf numFmtId="0" fontId="24" fillId="0" borderId="29" xfId="0" applyNumberFormat="1" applyFont="1" applyBorder="1" applyAlignment="1">
      <alignment horizontal="left" vertical="top" wrapText="1"/>
    </xf>
    <xf numFmtId="0" fontId="27" fillId="7" borderId="29" xfId="0" applyFont="1" applyFill="1" applyBorder="1" applyAlignment="1">
      <alignment horizontal="left" vertical="top" wrapText="1"/>
    </xf>
    <xf numFmtId="42" fontId="0" fillId="0" borderId="29" xfId="0" applyNumberFormat="1" applyFont="1" applyBorder="1" applyAlignment="1">
      <alignment horizontal="center" vertical="top"/>
    </xf>
    <xf numFmtId="42" fontId="3" fillId="7" borderId="29" xfId="0" applyNumberFormat="1" applyFont="1" applyFill="1" applyBorder="1" applyAlignment="1">
      <alignment horizontal="left" vertical="top"/>
    </xf>
    <xf numFmtId="42" fontId="0" fillId="0" borderId="30" xfId="0" applyNumberFormat="1" applyFont="1" applyBorder="1" applyAlignment="1">
      <alignment horizontal="left" vertical="top"/>
    </xf>
    <xf numFmtId="42" fontId="2" fillId="2" borderId="29" xfId="0" applyNumberFormat="1" applyFont="1" applyFill="1" applyBorder="1" applyAlignment="1">
      <alignment vertical="top"/>
    </xf>
    <xf numFmtId="42" fontId="2" fillId="0" borderId="29" xfId="0" applyNumberFormat="1" applyFont="1" applyFill="1" applyBorder="1"/>
    <xf numFmtId="164" fontId="31" fillId="7" borderId="29" xfId="0" applyNumberFormat="1" applyFont="1" applyFill="1" applyBorder="1" applyAlignment="1">
      <alignment horizontal="right" wrapText="1"/>
    </xf>
    <xf numFmtId="42" fontId="2" fillId="0" borderId="29" xfId="0" applyNumberFormat="1" applyFont="1" applyFill="1" applyBorder="1" applyAlignment="1">
      <alignment vertical="top"/>
    </xf>
    <xf numFmtId="0" fontId="25" fillId="0" borderId="0" xfId="0" applyFont="1" applyAlignment="1">
      <alignment horizontal="left" vertical="top" wrapText="1"/>
    </xf>
    <xf numFmtId="49" fontId="2" fillId="0" borderId="30" xfId="0" applyNumberFormat="1" applyFont="1" applyFill="1" applyBorder="1" applyAlignment="1">
      <alignment horizontal="left" vertical="top" wrapText="1"/>
    </xf>
    <xf numFmtId="0" fontId="25" fillId="0" borderId="29" xfId="0" applyFont="1" applyBorder="1" applyAlignment="1">
      <alignment horizontal="left" vertical="top" wrapText="1"/>
    </xf>
    <xf numFmtId="42" fontId="2" fillId="0" borderId="29" xfId="0" applyNumberFormat="1" applyFont="1" applyBorder="1" applyAlignment="1"/>
    <xf numFmtId="42" fontId="2" fillId="0" borderId="29" xfId="0" applyNumberFormat="1" applyFont="1" applyBorder="1" applyAlignment="1">
      <alignment vertical="top"/>
    </xf>
    <xf numFmtId="42" fontId="2" fillId="0" borderId="13" xfId="0" applyNumberFormat="1" applyFont="1" applyFill="1" applyBorder="1" applyAlignment="1"/>
    <xf numFmtId="165" fontId="2" fillId="0" borderId="29" xfId="0" applyNumberFormat="1" applyFont="1" applyFill="1" applyBorder="1" applyAlignment="1">
      <alignment horizontal="right"/>
    </xf>
    <xf numFmtId="42" fontId="2" fillId="0" borderId="29" xfId="0" applyNumberFormat="1" applyFont="1" applyFill="1" applyBorder="1" applyAlignment="1">
      <alignment horizontal="right"/>
    </xf>
    <xf numFmtId="0" fontId="0" fillId="0" borderId="32" xfId="0" applyNumberFormat="1" applyFont="1" applyBorder="1" applyAlignment="1"/>
    <xf numFmtId="42" fontId="0" fillId="0" borderId="29" xfId="0" applyNumberFormat="1" applyFill="1" applyBorder="1"/>
    <xf numFmtId="0" fontId="0" fillId="2" borderId="32" xfId="0" applyFont="1" applyFill="1" applyBorder="1" applyAlignment="1"/>
    <xf numFmtId="165" fontId="2" fillId="2" borderId="32" xfId="0" applyNumberFormat="1" applyFont="1" applyFill="1" applyBorder="1" applyAlignment="1">
      <alignment horizontal="right"/>
    </xf>
    <xf numFmtId="3" fontId="0" fillId="0" borderId="29" xfId="0" applyNumberFormat="1" applyFont="1" applyFill="1" applyBorder="1" applyAlignment="1"/>
    <xf numFmtId="49" fontId="34" fillId="2" borderId="32"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42" fontId="2" fillId="0" borderId="29" xfId="0" applyNumberFormat="1" applyFont="1" applyFill="1" applyBorder="1" applyAlignment="1"/>
    <xf numFmtId="42" fontId="2" fillId="0" borderId="32" xfId="0" applyNumberFormat="1" applyFont="1" applyFill="1" applyBorder="1" applyAlignment="1"/>
    <xf numFmtId="42" fontId="9" fillId="0" borderId="29" xfId="0" applyNumberFormat="1" applyFont="1" applyFill="1" applyBorder="1" applyAlignment="1"/>
    <xf numFmtId="42" fontId="2" fillId="2" borderId="29" xfId="0" applyNumberFormat="1" applyFont="1" applyFill="1" applyBorder="1" applyAlignment="1"/>
    <xf numFmtId="42" fontId="21" fillId="0" borderId="29" xfId="0" applyNumberFormat="1" applyFont="1" applyFill="1" applyBorder="1" applyAlignment="1"/>
    <xf numFmtId="42" fontId="9" fillId="0" borderId="29" xfId="0" applyNumberFormat="1" applyFont="1" applyFill="1" applyBorder="1" applyAlignment="1">
      <alignment vertical="top"/>
    </xf>
    <xf numFmtId="42" fontId="21" fillId="0" borderId="29" xfId="0" applyNumberFormat="1" applyFont="1" applyFill="1" applyBorder="1"/>
    <xf numFmtId="42" fontId="2" fillId="0" borderId="0" xfId="0" applyNumberFormat="1" applyFont="1" applyAlignment="1"/>
    <xf numFmtId="49" fontId="9" fillId="2" borderId="29" xfId="0" applyNumberFormat="1" applyFont="1" applyFill="1" applyBorder="1" applyAlignment="1">
      <alignment horizontal="center" vertical="center"/>
    </xf>
    <xf numFmtId="42" fontId="3" fillId="7" borderId="0" xfId="0" applyNumberFormat="1" applyFont="1" applyFill="1" applyAlignment="1"/>
    <xf numFmtId="42" fontId="3" fillId="7" borderId="29" xfId="0" applyNumberFormat="1" applyFont="1" applyFill="1" applyBorder="1" applyAlignment="1"/>
    <xf numFmtId="0" fontId="0" fillId="0" borderId="32" xfId="0" applyFont="1" applyBorder="1" applyAlignment="1">
      <alignment horizontal="left" vertical="top" wrapText="1"/>
    </xf>
    <xf numFmtId="49" fontId="24" fillId="2" borderId="32" xfId="0" applyNumberFormat="1" applyFont="1" applyFill="1" applyBorder="1" applyAlignment="1">
      <alignment horizontal="left" vertical="top" wrapText="1"/>
    </xf>
    <xf numFmtId="49" fontId="24" fillId="0" borderId="32" xfId="0" applyNumberFormat="1" applyFont="1" applyFill="1" applyBorder="1" applyAlignment="1">
      <alignment horizontal="left" vertical="top" wrapText="1"/>
    </xf>
    <xf numFmtId="164" fontId="31" fillId="7" borderId="16" xfId="0" applyNumberFormat="1" applyFont="1" applyFill="1" applyBorder="1" applyAlignment="1">
      <alignment horizontal="right" wrapText="1"/>
    </xf>
    <xf numFmtId="42" fontId="3" fillId="9" borderId="29" xfId="0" applyNumberFormat="1" applyFont="1" applyFill="1" applyBorder="1" applyAlignment="1"/>
    <xf numFmtId="49" fontId="24" fillId="2" borderId="31" xfId="0" applyNumberFormat="1" applyFont="1" applyFill="1" applyBorder="1" applyAlignment="1">
      <alignment horizontal="left" vertical="top" wrapText="1"/>
    </xf>
    <xf numFmtId="42" fontId="0" fillId="0" borderId="31" xfId="0" applyNumberFormat="1" applyFont="1" applyBorder="1" applyAlignment="1">
      <alignment horizontal="left" vertical="top"/>
    </xf>
    <xf numFmtId="0" fontId="0" fillId="0" borderId="30" xfId="0" applyFont="1" applyBorder="1" applyAlignment="1"/>
    <xf numFmtId="0" fontId="34" fillId="10" borderId="29" xfId="0" applyFont="1" applyFill="1" applyBorder="1" applyAlignment="1">
      <alignment horizontal="center" vertical="center"/>
    </xf>
    <xf numFmtId="0" fontId="35" fillId="0" borderId="29" xfId="0" applyFont="1" applyFill="1" applyBorder="1" applyAlignment="1"/>
    <xf numFmtId="0" fontId="2" fillId="0" borderId="0" xfId="0" applyNumberFormat="1" applyFont="1" applyFill="1" applyAlignment="1"/>
    <xf numFmtId="49" fontId="9" fillId="0" borderId="29" xfId="0" applyNumberFormat="1" applyFont="1" applyFill="1" applyBorder="1" applyAlignment="1">
      <alignment vertical="top"/>
    </xf>
    <xf numFmtId="165" fontId="0" fillId="0" borderId="32" xfId="0" applyNumberFormat="1" applyFont="1" applyFill="1" applyBorder="1" applyAlignment="1">
      <alignment horizontal="left"/>
    </xf>
    <xf numFmtId="42" fontId="0" fillId="0" borderId="32" xfId="0" applyNumberFormat="1" applyFont="1" applyBorder="1" applyAlignment="1"/>
    <xf numFmtId="42" fontId="0" fillId="12" borderId="29" xfId="0" applyNumberFormat="1" applyFont="1" applyFill="1" applyBorder="1" applyAlignment="1"/>
    <xf numFmtId="165" fontId="0" fillId="12" borderId="29" xfId="0" applyNumberFormat="1" applyFont="1" applyFill="1" applyBorder="1" applyAlignment="1">
      <alignment horizontal="left"/>
    </xf>
    <xf numFmtId="0" fontId="25" fillId="13" borderId="29" xfId="0" applyFont="1" applyFill="1" applyBorder="1" applyAlignment="1">
      <alignment horizontal="left"/>
    </xf>
    <xf numFmtId="165" fontId="0" fillId="13" borderId="29" xfId="0" applyNumberFormat="1" applyFont="1" applyFill="1" applyBorder="1" applyAlignment="1">
      <alignment horizontal="left"/>
    </xf>
    <xf numFmtId="42" fontId="0" fillId="13" borderId="32" xfId="0" applyNumberFormat="1" applyFont="1" applyFill="1" applyBorder="1" applyAlignment="1"/>
    <xf numFmtId="0" fontId="0" fillId="13" borderId="29" xfId="0" applyFont="1" applyFill="1" applyBorder="1" applyAlignment="1"/>
    <xf numFmtId="0" fontId="27" fillId="13" borderId="29" xfId="0" applyFont="1" applyFill="1" applyBorder="1" applyAlignment="1">
      <alignment horizontal="right"/>
    </xf>
    <xf numFmtId="165" fontId="0" fillId="13" borderId="32" xfId="0" applyNumberFormat="1" applyFont="1" applyFill="1" applyBorder="1" applyAlignment="1"/>
    <xf numFmtId="49" fontId="36" fillId="13" borderId="29" xfId="0" applyNumberFormat="1" applyFont="1" applyFill="1" applyBorder="1" applyAlignment="1">
      <alignment horizontal="right"/>
    </xf>
    <xf numFmtId="0" fontId="2" fillId="8" borderId="29" xfId="0" applyFont="1" applyFill="1" applyBorder="1" applyAlignment="1"/>
    <xf numFmtId="49" fontId="15" fillId="8" borderId="29" xfId="0" applyNumberFormat="1" applyFont="1" applyFill="1" applyBorder="1" applyAlignment="1">
      <alignment horizontal="right"/>
    </xf>
    <xf numFmtId="42" fontId="2" fillId="8" borderId="29" xfId="0" applyNumberFormat="1" applyFont="1" applyFill="1" applyBorder="1" applyAlignment="1"/>
    <xf numFmtId="0" fontId="9" fillId="8" borderId="29" xfId="0" applyFont="1" applyFill="1" applyBorder="1" applyAlignment="1"/>
    <xf numFmtId="0" fontId="9" fillId="8" borderId="29" xfId="0" applyNumberFormat="1" applyFont="1" applyFill="1" applyBorder="1" applyAlignment="1">
      <alignment horizontal="right"/>
    </xf>
    <xf numFmtId="42" fontId="9" fillId="8" borderId="29" xfId="0" applyNumberFormat="1" applyFont="1" applyFill="1" applyBorder="1" applyAlignment="1"/>
    <xf numFmtId="42" fontId="9" fillId="8" borderId="32" xfId="0" applyNumberFormat="1" applyFont="1" applyFill="1" applyBorder="1" applyAlignment="1"/>
    <xf numFmtId="49" fontId="37" fillId="8" borderId="29" xfId="0" applyNumberFormat="1" applyFont="1" applyFill="1" applyBorder="1" applyAlignment="1">
      <alignment horizontal="right"/>
    </xf>
    <xf numFmtId="0" fontId="2" fillId="8" borderId="29" xfId="0" applyNumberFormat="1" applyFont="1" applyFill="1" applyBorder="1" applyAlignment="1"/>
    <xf numFmtId="165" fontId="0" fillId="8" borderId="29" xfId="0" applyNumberFormat="1" applyFont="1" applyFill="1" applyBorder="1" applyAlignment="1">
      <alignment horizontal="left"/>
    </xf>
    <xf numFmtId="0" fontId="2" fillId="13" borderId="29" xfId="0" applyNumberFormat="1" applyFont="1" applyFill="1" applyBorder="1" applyAlignment="1"/>
    <xf numFmtId="49" fontId="15" fillId="13" borderId="29" xfId="0" applyNumberFormat="1" applyFont="1" applyFill="1" applyBorder="1" applyAlignment="1">
      <alignment horizontal="right"/>
    </xf>
    <xf numFmtId="42" fontId="2" fillId="0" borderId="0" xfId="0" applyNumberFormat="1" applyFont="1" applyFill="1" applyAlignment="1"/>
    <xf numFmtId="0" fontId="39" fillId="0" borderId="29" xfId="0" applyFont="1" applyBorder="1" applyAlignment="1">
      <alignment horizontal="right" vertical="top" wrapText="1"/>
    </xf>
    <xf numFmtId="0" fontId="31" fillId="0" borderId="29" xfId="0" applyNumberFormat="1" applyFont="1" applyBorder="1" applyAlignment="1">
      <alignment horizontal="right"/>
    </xf>
    <xf numFmtId="0" fontId="2" fillId="0" borderId="34" xfId="0" applyNumberFormat="1" applyFont="1" applyBorder="1" applyAlignment="1"/>
    <xf numFmtId="0" fontId="2" fillId="0" borderId="35" xfId="0" applyNumberFormat="1" applyFont="1" applyBorder="1" applyAlignment="1"/>
    <xf numFmtId="0" fontId="31" fillId="0" borderId="36" xfId="0" applyFont="1" applyBorder="1" applyAlignment="1">
      <alignment horizontal="right" vertical="top" wrapText="1"/>
    </xf>
    <xf numFmtId="42" fontId="2" fillId="0" borderId="36" xfId="0" applyNumberFormat="1" applyFont="1" applyBorder="1" applyAlignment="1">
      <alignment vertical="top"/>
    </xf>
    <xf numFmtId="0" fontId="2" fillId="0" borderId="33" xfId="0" applyNumberFormat="1" applyFont="1" applyBorder="1" applyAlignment="1"/>
    <xf numFmtId="0" fontId="39" fillId="0" borderId="30" xfId="0" applyFont="1" applyBorder="1" applyAlignment="1">
      <alignment horizontal="right" vertical="top" wrapText="1"/>
    </xf>
    <xf numFmtId="42" fontId="2" fillId="0" borderId="30" xfId="0" applyNumberFormat="1" applyFont="1" applyBorder="1" applyAlignment="1">
      <alignment vertical="top"/>
    </xf>
    <xf numFmtId="0" fontId="2" fillId="0" borderId="37" xfId="0" applyNumberFormat="1" applyFont="1" applyBorder="1" applyAlignment="1"/>
    <xf numFmtId="0" fontId="38" fillId="11" borderId="38" xfId="0" applyFont="1" applyFill="1" applyBorder="1" applyAlignment="1">
      <alignment horizontal="center" vertical="top" wrapText="1"/>
    </xf>
    <xf numFmtId="42" fontId="2" fillId="11" borderId="38" xfId="0" applyNumberFormat="1" applyFont="1" applyFill="1" applyBorder="1" applyAlignment="1">
      <alignment vertical="top"/>
    </xf>
    <xf numFmtId="42" fontId="2" fillId="0" borderId="30" xfId="0" applyNumberFormat="1" applyFont="1" applyFill="1" applyBorder="1" applyAlignment="1">
      <alignment vertical="top"/>
    </xf>
    <xf numFmtId="42" fontId="2" fillId="0" borderId="39" xfId="0" applyNumberFormat="1" applyFont="1" applyFill="1" applyBorder="1" applyAlignment="1">
      <alignment vertical="top"/>
    </xf>
    <xf numFmtId="0" fontId="0" fillId="0" borderId="29" xfId="0" applyNumberFormat="1" applyFont="1" applyFill="1" applyBorder="1" applyAlignment="1"/>
    <xf numFmtId="42" fontId="25" fillId="0" borderId="29" xfId="0" applyNumberFormat="1" applyFont="1" applyFill="1" applyBorder="1" applyAlignment="1"/>
    <xf numFmtId="42" fontId="0" fillId="13" borderId="29" xfId="0" applyNumberFormat="1" applyFont="1" applyFill="1" applyBorder="1" applyAlignment="1"/>
    <xf numFmtId="0" fontId="0" fillId="12" borderId="29" xfId="0" applyNumberFormat="1" applyFont="1" applyFill="1" applyBorder="1" applyAlignment="1"/>
    <xf numFmtId="42" fontId="2" fillId="12" borderId="29" xfId="0" applyNumberFormat="1" applyFont="1" applyFill="1" applyBorder="1" applyAlignment="1"/>
    <xf numFmtId="42" fontId="21" fillId="12" borderId="29" xfId="0" applyNumberFormat="1" applyFont="1" applyFill="1" applyBorder="1" applyAlignment="1"/>
    <xf numFmtId="49" fontId="34" fillId="2" borderId="29" xfId="0" applyNumberFormat="1" applyFont="1" applyFill="1" applyBorder="1" applyAlignment="1">
      <alignment horizontal="center" vertical="center"/>
    </xf>
    <xf numFmtId="49" fontId="34" fillId="2" borderId="29" xfId="0" applyNumberFormat="1" applyFont="1" applyFill="1" applyBorder="1" applyAlignment="1">
      <alignment horizontal="center" vertical="center" wrapText="1"/>
    </xf>
    <xf numFmtId="49" fontId="34" fillId="0" borderId="29" xfId="0" applyNumberFormat="1" applyFont="1" applyFill="1" applyBorder="1" applyAlignment="1">
      <alignment horizontal="center" vertical="center" wrapText="1"/>
    </xf>
    <xf numFmtId="0" fontId="34" fillId="12" borderId="29" xfId="0" applyNumberFormat="1" applyFont="1" applyFill="1" applyBorder="1" applyAlignment="1">
      <alignment horizontal="center" vertical="top" wrapText="1"/>
    </xf>
    <xf numFmtId="42" fontId="0" fillId="0" borderId="0" xfId="0" applyNumberFormat="1" applyFont="1" applyAlignment="1"/>
    <xf numFmtId="42" fontId="0" fillId="8" borderId="29" xfId="0" applyNumberFormat="1" applyFont="1" applyFill="1" applyBorder="1" applyAlignment="1"/>
    <xf numFmtId="49" fontId="42" fillId="2" borderId="29" xfId="0" applyNumberFormat="1" applyFont="1" applyFill="1" applyBorder="1" applyAlignment="1">
      <alignment horizontal="center" vertical="center" wrapText="1"/>
    </xf>
    <xf numFmtId="49" fontId="42" fillId="0" borderId="29" xfId="0" applyNumberFormat="1" applyFont="1" applyFill="1" applyBorder="1" applyAlignment="1">
      <alignment horizontal="center" vertical="center" wrapText="1"/>
    </xf>
    <xf numFmtId="0" fontId="42" fillId="0" borderId="29" xfId="0" applyNumberFormat="1" applyFont="1" applyBorder="1" applyAlignment="1">
      <alignment horizontal="center" vertical="center" wrapText="1"/>
    </xf>
    <xf numFmtId="0" fontId="42" fillId="0" borderId="29" xfId="0" applyNumberFormat="1" applyFont="1" applyFill="1" applyBorder="1" applyAlignment="1">
      <alignment horizontal="center" vertical="center" wrapText="1"/>
    </xf>
    <xf numFmtId="164" fontId="2" fillId="2" borderId="29" xfId="0" applyNumberFormat="1" applyFont="1" applyFill="1" applyBorder="1" applyAlignment="1"/>
    <xf numFmtId="167" fontId="2" fillId="13" borderId="29" xfId="0" applyNumberFormat="1" applyFont="1" applyFill="1" applyBorder="1" applyAlignment="1"/>
    <xf numFmtId="42" fontId="2" fillId="12" borderId="38" xfId="0" applyNumberFormat="1" applyFont="1" applyFill="1" applyBorder="1" applyAlignment="1">
      <alignment vertical="top"/>
    </xf>
    <xf numFmtId="42" fontId="42" fillId="12" borderId="29" xfId="0" applyNumberFormat="1" applyFont="1" applyFill="1" applyBorder="1" applyAlignment="1">
      <alignment horizontal="center" vertical="center" wrapText="1"/>
    </xf>
    <xf numFmtId="42" fontId="9" fillId="12" borderId="29" xfId="0" applyNumberFormat="1" applyFont="1" applyFill="1" applyBorder="1" applyAlignment="1"/>
    <xf numFmtId="42" fontId="2" fillId="12" borderId="29" xfId="0" applyNumberFormat="1" applyFont="1" applyFill="1" applyBorder="1" applyAlignment="1">
      <alignment vertical="top"/>
    </xf>
    <xf numFmtId="42" fontId="2" fillId="12" borderId="43" xfId="0" applyNumberFormat="1" applyFont="1" applyFill="1" applyBorder="1" applyAlignment="1">
      <alignment vertical="top"/>
    </xf>
    <xf numFmtId="42" fontId="2" fillId="0" borderId="40" xfId="0" applyNumberFormat="1" applyFont="1" applyFill="1" applyBorder="1" applyAlignment="1">
      <alignment vertical="top"/>
    </xf>
    <xf numFmtId="42" fontId="2" fillId="0" borderId="41" xfId="0" applyNumberFormat="1" applyFont="1" applyFill="1" applyBorder="1" applyAlignment="1">
      <alignment vertical="top"/>
    </xf>
    <xf numFmtId="42" fontId="2" fillId="0" borderId="41" xfId="0" applyNumberFormat="1" applyFont="1" applyFill="1" applyBorder="1" applyAlignment="1"/>
    <xf numFmtId="42" fontId="2" fillId="0" borderId="42" xfId="0" applyNumberFormat="1" applyFont="1" applyFill="1" applyBorder="1" applyAlignment="1">
      <alignment vertical="top"/>
    </xf>
    <xf numFmtId="42" fontId="30" fillId="12" borderId="29" xfId="0" applyNumberFormat="1" applyFont="1" applyFill="1" applyBorder="1" applyAlignment="1">
      <alignment horizontal="center" vertical="center" wrapText="1"/>
    </xf>
    <xf numFmtId="49" fontId="30" fillId="0" borderId="29" xfId="0" applyNumberFormat="1" applyFont="1" applyFill="1" applyBorder="1" applyAlignment="1">
      <alignment horizontal="center" vertical="center" wrapText="1"/>
    </xf>
    <xf numFmtId="42" fontId="0" fillId="14" borderId="29" xfId="0" applyNumberFormat="1" applyFont="1" applyFill="1" applyBorder="1" applyAlignment="1"/>
  </cellXfs>
  <cellStyles count="218">
    <cellStyle name="Followed Hyperlink" xfId="174" builtinId="9" hidden="1"/>
    <cellStyle name="Followed Hyperlink" xfId="214" builtinId="9" hidden="1"/>
    <cellStyle name="Followed Hyperlink" xfId="200" builtinId="9" hidden="1"/>
    <cellStyle name="Followed Hyperlink" xfId="182" builtinId="9" hidden="1"/>
    <cellStyle name="Followed Hyperlink" xfId="190" builtinId="9" hidden="1"/>
    <cellStyle name="Followed Hyperlink" xfId="86" builtinId="9" hidden="1"/>
    <cellStyle name="Followed Hyperlink" xfId="30" builtinId="9" hidden="1"/>
    <cellStyle name="Followed Hyperlink" xfId="44" builtinId="9" hidden="1"/>
    <cellStyle name="Followed Hyperlink" xfId="70" builtinId="9" hidden="1"/>
    <cellStyle name="Followed Hyperlink" xfId="110" builtinId="9" hidden="1"/>
    <cellStyle name="Followed Hyperlink" xfId="10" builtinId="9" hidden="1"/>
    <cellStyle name="Followed Hyperlink" xfId="18" builtinId="9" hidden="1"/>
    <cellStyle name="Followed Hyperlink" xfId="48" builtinId="9" hidden="1"/>
    <cellStyle name="Followed Hyperlink" xfId="90" builtinId="9" hidden="1"/>
    <cellStyle name="Followed Hyperlink" xfId="154" builtinId="9" hidden="1"/>
    <cellStyle name="Followed Hyperlink" xfId="212" builtinId="9" hidden="1"/>
    <cellStyle name="Followed Hyperlink" xfId="136" builtinId="9" hidden="1"/>
    <cellStyle name="Followed Hyperlink" xfId="180" builtinId="9" hidden="1"/>
    <cellStyle name="Followed Hyperlink" xfId="108" builtinId="9" hidden="1"/>
    <cellStyle name="Followed Hyperlink" xfId="80" builtinId="9" hidden="1"/>
    <cellStyle name="Followed Hyperlink" xfId="104" builtinId="9" hidden="1"/>
    <cellStyle name="Followed Hyperlink" xfId="82" builtinId="9" hidden="1"/>
    <cellStyle name="Followed Hyperlink" xfId="114" builtinId="9" hidden="1"/>
    <cellStyle name="Followed Hyperlink" xfId="162" builtinId="9" hidden="1"/>
    <cellStyle name="Followed Hyperlink" xfId="210" builtinId="9" hidden="1"/>
    <cellStyle name="Followed Hyperlink" xfId="112" builtinId="9" hidden="1"/>
    <cellStyle name="Followed Hyperlink" xfId="144" builtinId="9" hidden="1"/>
    <cellStyle name="Followed Hyperlink" xfId="176" builtinId="9" hidden="1"/>
    <cellStyle name="Followed Hyperlink" xfId="188" builtinId="9" hidden="1"/>
    <cellStyle name="Followed Hyperlink" xfId="156" builtinId="9" hidden="1"/>
    <cellStyle name="Followed Hyperlink" xfId="120" builtinId="9" hidden="1"/>
    <cellStyle name="Followed Hyperlink" xfId="130" builtinId="9" hidden="1"/>
    <cellStyle name="Followed Hyperlink" xfId="12" builtinId="9" hidden="1"/>
    <cellStyle name="Followed Hyperlink" xfId="52" builtinId="9" hidden="1"/>
    <cellStyle name="Followed Hyperlink" xfId="32" builtinId="9" hidden="1"/>
    <cellStyle name="Followed Hyperlink" xfId="2" builtinId="9" hidden="1"/>
    <cellStyle name="Followed Hyperlink" xfId="6" builtinId="9" hidden="1"/>
    <cellStyle name="Followed Hyperlink" xfId="16" builtinId="9" hidden="1"/>
    <cellStyle name="Followed Hyperlink" xfId="14" builtinId="9" hidden="1"/>
    <cellStyle name="Followed Hyperlink" xfId="64" builtinId="9" hidden="1"/>
    <cellStyle name="Followed Hyperlink" xfId="42" builtinId="9" hidden="1"/>
    <cellStyle name="Followed Hyperlink" xfId="38" builtinId="9" hidden="1"/>
    <cellStyle name="Followed Hyperlink" xfId="66" builtinId="9" hidden="1"/>
    <cellStyle name="Followed Hyperlink" xfId="194" builtinId="9" hidden="1"/>
    <cellStyle name="Followed Hyperlink" xfId="164" builtinId="9" hidden="1"/>
    <cellStyle name="Followed Hyperlink" xfId="124" builtinId="9" hidden="1"/>
    <cellStyle name="Followed Hyperlink" xfId="184" builtinId="9" hidden="1"/>
    <cellStyle name="Followed Hyperlink" xfId="152" builtinId="9" hidden="1"/>
    <cellStyle name="Followed Hyperlink" xfId="132" builtinId="9" hidden="1"/>
    <cellStyle name="Followed Hyperlink" xfId="204" builtinId="9" hidden="1"/>
    <cellStyle name="Followed Hyperlink" xfId="178" builtinId="9" hidden="1"/>
    <cellStyle name="Followed Hyperlink" xfId="146" builtinId="9" hidden="1"/>
    <cellStyle name="Followed Hyperlink" xfId="98" builtinId="9" hidden="1"/>
    <cellStyle name="Followed Hyperlink" xfId="84" builtinId="9" hidden="1"/>
    <cellStyle name="Followed Hyperlink" xfId="72" builtinId="9" hidden="1"/>
    <cellStyle name="Followed Hyperlink" xfId="100" builtinId="9" hidden="1"/>
    <cellStyle name="Followed Hyperlink" xfId="172" builtinId="9" hidden="1"/>
    <cellStyle name="Followed Hyperlink" xfId="160" builtinId="9" hidden="1"/>
    <cellStyle name="Followed Hyperlink" xfId="116" builtinId="9" hidden="1"/>
    <cellStyle name="Followed Hyperlink" xfId="186" builtinId="9" hidden="1"/>
    <cellStyle name="Followed Hyperlink" xfId="122" builtinId="9" hidden="1"/>
    <cellStyle name="Followed Hyperlink" xfId="26" builtinId="9" hidden="1"/>
    <cellStyle name="Followed Hyperlink" xfId="54" builtinId="9" hidden="1"/>
    <cellStyle name="Followed Hyperlink" xfId="4" builtinId="9" hidden="1"/>
    <cellStyle name="Followed Hyperlink" xfId="134" builtinId="9" hidden="1"/>
    <cellStyle name="Followed Hyperlink" xfId="94" builtinId="9" hidden="1"/>
    <cellStyle name="Followed Hyperlink" xfId="34" builtinId="9" hidden="1"/>
    <cellStyle name="Followed Hyperlink" xfId="60" builtinId="9" hidden="1"/>
    <cellStyle name="Followed Hyperlink" xfId="50" builtinId="9" hidden="1"/>
    <cellStyle name="Followed Hyperlink" xfId="150" builtinId="9" hidden="1"/>
    <cellStyle name="Followed Hyperlink" xfId="166" builtinId="9" hidden="1"/>
    <cellStyle name="Followed Hyperlink" xfId="206" builtinId="9" hidden="1"/>
    <cellStyle name="Followed Hyperlink" xfId="208" builtinId="9" hidden="1"/>
    <cellStyle name="Followed Hyperlink" xfId="158" builtinId="9" hidden="1"/>
    <cellStyle name="Followed Hyperlink" xfId="198" builtinId="9" hidden="1"/>
    <cellStyle name="Followed Hyperlink" xfId="202" builtinId="9" hidden="1"/>
    <cellStyle name="Followed Hyperlink" xfId="170" builtinId="9" hidden="1"/>
    <cellStyle name="Followed Hyperlink" xfId="138" builtinId="9" hidden="1"/>
    <cellStyle name="Followed Hyperlink" xfId="74" builtinId="9" hidden="1"/>
    <cellStyle name="Followed Hyperlink" xfId="36" builtinId="9" hidden="1"/>
    <cellStyle name="Followed Hyperlink" xfId="58" builtinId="9" hidden="1"/>
    <cellStyle name="Followed Hyperlink" xfId="8" builtinId="9" hidden="1"/>
    <cellStyle name="Followed Hyperlink" xfId="20" builtinId="9" hidden="1"/>
    <cellStyle name="Followed Hyperlink" xfId="142" builtinId="9" hidden="1"/>
    <cellStyle name="Followed Hyperlink" xfId="102" builtinId="9" hidden="1"/>
    <cellStyle name="Followed Hyperlink" xfId="78" builtinId="9" hidden="1"/>
    <cellStyle name="Followed Hyperlink" xfId="24" builtinId="9" hidden="1"/>
    <cellStyle name="Followed Hyperlink" xfId="56" builtinId="9" hidden="1"/>
    <cellStyle name="Followed Hyperlink" xfId="62" builtinId="9" hidden="1"/>
    <cellStyle name="Followed Hyperlink" xfId="46" builtinId="9" hidden="1"/>
    <cellStyle name="Followed Hyperlink" xfId="118" builtinId="9" hidden="1"/>
    <cellStyle name="Followed Hyperlink" xfId="28" builtinId="9" hidden="1"/>
    <cellStyle name="Followed Hyperlink" xfId="40" builtinId="9" hidden="1"/>
    <cellStyle name="Followed Hyperlink" xfId="126" builtinId="9" hidden="1"/>
    <cellStyle name="Followed Hyperlink" xfId="22" builtinId="9" hidden="1"/>
    <cellStyle name="Followed Hyperlink" xfId="106" builtinId="9" hidden="1"/>
    <cellStyle name="Followed Hyperlink" xfId="196" builtinId="9" hidden="1"/>
    <cellStyle name="Followed Hyperlink" xfId="88" builtinId="9" hidden="1"/>
    <cellStyle name="Followed Hyperlink" xfId="140" builtinId="9" hidden="1"/>
    <cellStyle name="Followed Hyperlink" xfId="168" builtinId="9" hidden="1"/>
    <cellStyle name="Followed Hyperlink" xfId="148" builtinId="9" hidden="1"/>
    <cellStyle name="Followed Hyperlink" xfId="128" builtinId="9" hidden="1"/>
    <cellStyle name="Followed Hyperlink" xfId="192" builtinId="9" hidden="1"/>
    <cellStyle name="Followed Hyperlink" xfId="68" builtinId="9" hidden="1"/>
    <cellStyle name="Followed Hyperlink" xfId="92" builtinId="9" hidden="1"/>
    <cellStyle name="Followed Hyperlink" xfId="76" builtinId="9" hidden="1"/>
    <cellStyle name="Followed Hyperlink" xfId="96" builtinId="9" hidden="1"/>
    <cellStyle name="Hyperlink" xfId="51" builtinId="8" hidden="1"/>
    <cellStyle name="Hyperlink" xfId="27" builtinId="8" hidden="1"/>
    <cellStyle name="Hyperlink" xfId="5" builtinId="8" hidden="1"/>
    <cellStyle name="Hyperlink" xfId="39" builtinId="8" hidden="1"/>
    <cellStyle name="Hyperlink" xfId="75" builtinId="8" hidden="1"/>
    <cellStyle name="Hyperlink" xfId="87" builtinId="8" hidden="1"/>
    <cellStyle name="Hyperlink" xfId="65" builtinId="8" hidden="1"/>
    <cellStyle name="Hyperlink" xfId="175" builtinId="8" hidden="1"/>
    <cellStyle name="Hyperlink" xfId="201" builtinId="8" hidden="1"/>
    <cellStyle name="Hyperlink" xfId="209" builtinId="8" hidden="1"/>
    <cellStyle name="Hyperlink" xfId="211" builtinId="8" hidden="1"/>
    <cellStyle name="Hyperlink" xfId="187" builtinId="8" hidden="1"/>
    <cellStyle name="Hyperlink" xfId="203" builtinId="8" hidden="1"/>
    <cellStyle name="Hyperlink" xfId="153" builtinId="8" hidden="1"/>
    <cellStyle name="Hyperlink" xfId="125" builtinId="8" hidden="1"/>
    <cellStyle name="Hyperlink" xfId="129" builtinId="8" hidden="1"/>
    <cellStyle name="Hyperlink" xfId="137" builtinId="8" hidden="1"/>
    <cellStyle name="Hyperlink" xfId="143" builtinId="8" hidden="1"/>
    <cellStyle name="Hyperlink" xfId="145" builtinId="8" hidden="1"/>
    <cellStyle name="Hyperlink" xfId="111" builtinId="8" hidden="1"/>
    <cellStyle name="Hyperlink" xfId="113" builtinId="8" hidden="1"/>
    <cellStyle name="Hyperlink" xfId="119" builtinId="8" hidden="1"/>
    <cellStyle name="Hyperlink" xfId="105" builtinId="8" hidden="1"/>
    <cellStyle name="Hyperlink" xfId="97" builtinId="8" hidden="1"/>
    <cellStyle name="Hyperlink" xfId="101" builtinId="8" hidden="1"/>
    <cellStyle name="Hyperlink" xfId="141" builtinId="8" hidden="1"/>
    <cellStyle name="Hyperlink" xfId="117" builtinId="8" hidden="1"/>
    <cellStyle name="Hyperlink" xfId="109" builtinId="8" hidden="1"/>
    <cellStyle name="Hyperlink" xfId="205" builtinId="8" hidden="1"/>
    <cellStyle name="Hyperlink" xfId="157" builtinId="8" hidden="1"/>
    <cellStyle name="Hyperlink" xfId="161" builtinId="8" hidden="1"/>
    <cellStyle name="Hyperlink" xfId="167" builtinId="8" hidden="1"/>
    <cellStyle name="Hyperlink" xfId="177" builtinId="8" hidden="1"/>
    <cellStyle name="Hyperlink" xfId="181" builtinId="8" hidden="1"/>
    <cellStyle name="Hyperlink" xfId="189" builtinId="8" hidden="1"/>
    <cellStyle name="Hyperlink" xfId="191" builtinId="8" hidden="1"/>
    <cellStyle name="Hyperlink" xfId="199" builtinId="8" hidden="1"/>
    <cellStyle name="Hyperlink" xfId="55" builtinId="8" hidden="1"/>
    <cellStyle name="Hyperlink" xfId="47" builtinId="8" hidden="1"/>
    <cellStyle name="Hyperlink" xfId="107" builtinId="8" hidden="1"/>
    <cellStyle name="Hyperlink" xfId="151" builtinId="8" hidden="1"/>
    <cellStyle name="Hyperlink" xfId="83" builtinId="8" hidden="1"/>
    <cellStyle name="Hyperlink" xfId="73" builtinId="8" hidden="1"/>
    <cellStyle name="Hyperlink" xfId="23" builtinId="8" hidden="1"/>
    <cellStyle name="Hyperlink" xfId="93" builtinId="8" hidden="1"/>
    <cellStyle name="Hyperlink" xfId="171" builtinId="8" hidden="1"/>
    <cellStyle name="Hyperlink" xfId="173" builtinId="8" hidden="1"/>
    <cellStyle name="Hyperlink" xfId="185" builtinId="8" hidden="1"/>
    <cellStyle name="Hyperlink" xfId="165" builtinId="8" hidden="1"/>
    <cellStyle name="Hyperlink" xfId="121" builtinId="8" hidden="1"/>
    <cellStyle name="Hyperlink" xfId="133" builtinId="8" hidden="1"/>
    <cellStyle name="Hyperlink" xfId="103" builtinId="8" hidden="1"/>
    <cellStyle name="Hyperlink" xfId="149" builtinId="8" hidden="1"/>
    <cellStyle name="Hyperlink" xfId="135" builtinId="8" hidden="1"/>
    <cellStyle name="Hyperlink" xfId="197" builtinId="8" hidden="1"/>
    <cellStyle name="Hyperlink" xfId="213" builtinId="8" hidden="1"/>
    <cellStyle name="Hyperlink" xfId="183" builtinId="8" hidden="1"/>
    <cellStyle name="Hyperlink" xfId="29" builtinId="8" hidden="1"/>
    <cellStyle name="Hyperlink" xfId="19" builtinId="8" hidden="1"/>
    <cellStyle name="Hyperlink" xfId="13" builtinId="8" hidden="1"/>
    <cellStyle name="Hyperlink" xfId="7" builtinId="8" hidden="1"/>
    <cellStyle name="Hyperlink" xfId="1" builtinId="8" hidden="1"/>
    <cellStyle name="Hyperlink" xfId="3" builtinId="8" hidden="1"/>
    <cellStyle name="Hyperlink" xfId="33" builtinId="8" hidden="1"/>
    <cellStyle name="Hyperlink" xfId="15" builtinId="8" hidden="1"/>
    <cellStyle name="Hyperlink" xfId="9" builtinId="8" hidden="1"/>
    <cellStyle name="Hyperlink" xfId="81" builtinId="8" hidden="1"/>
    <cellStyle name="Hyperlink" xfId="49" builtinId="8" hidden="1"/>
    <cellStyle name="Hyperlink" xfId="53" builtinId="8" hidden="1"/>
    <cellStyle name="Hyperlink" xfId="61" builtinId="8" hidden="1"/>
    <cellStyle name="Hyperlink" xfId="63" builtinId="8" hidden="1"/>
    <cellStyle name="Hyperlink" xfId="69" builtinId="8" hidden="1"/>
    <cellStyle name="Hyperlink" xfId="71" builtinId="8" hidden="1"/>
    <cellStyle name="Hyperlink" xfId="77" builtinId="8" hidden="1"/>
    <cellStyle name="Hyperlink" xfId="123" builtinId="8" hidden="1"/>
    <cellStyle name="Hyperlink" xfId="115" builtinId="8" hidden="1"/>
    <cellStyle name="Hyperlink" xfId="41" builtinId="8" hidden="1"/>
    <cellStyle name="Hyperlink" xfId="155" builtinId="8" hidden="1"/>
    <cellStyle name="Hyperlink" xfId="147" builtinId="8" hidden="1"/>
    <cellStyle name="Hyperlink" xfId="179" builtinId="8" hidden="1"/>
    <cellStyle name="Hyperlink" xfId="163" builtinId="8" hidden="1"/>
    <cellStyle name="Hyperlink" xfId="57" builtinId="8" hidden="1"/>
    <cellStyle name="Hyperlink" xfId="67" builtinId="8" hidden="1"/>
    <cellStyle name="Hyperlink" xfId="99" builtinId="8" hidden="1"/>
    <cellStyle name="Hyperlink" xfId="131" builtinId="8" hidden="1"/>
    <cellStyle name="Hyperlink" xfId="45" builtinId="8" hidden="1"/>
    <cellStyle name="Hyperlink" xfId="17" builtinId="8" hidden="1"/>
    <cellStyle name="Hyperlink" xfId="85" builtinId="8" hidden="1"/>
    <cellStyle name="Hyperlink" xfId="89" builtinId="8" hidden="1"/>
    <cellStyle name="Hyperlink" xfId="95" builtinId="8" hidden="1"/>
    <cellStyle name="Hyperlink" xfId="91" builtinId="8" hidden="1"/>
    <cellStyle name="Hyperlink" xfId="21" builtinId="8" hidden="1"/>
    <cellStyle name="Hyperlink" xfId="25" builtinId="8" hidden="1"/>
    <cellStyle name="Hyperlink" xfId="31" builtinId="8" hidden="1"/>
    <cellStyle name="Hyperlink" xfId="35" builtinId="8" hidden="1"/>
    <cellStyle name="Hyperlink" xfId="37" builtinId="8" hidden="1"/>
    <cellStyle name="Hyperlink" xfId="11" builtinId="8" hidden="1"/>
    <cellStyle name="Hyperlink" xfId="43" builtinId="8" hidden="1"/>
    <cellStyle name="Hyperlink" xfId="169" builtinId="8" hidden="1"/>
    <cellStyle name="Hyperlink" xfId="159" builtinId="8" hidden="1"/>
    <cellStyle name="Hyperlink" xfId="139" builtinId="8" hidden="1"/>
    <cellStyle name="Hyperlink" xfId="59" builtinId="8" hidden="1"/>
    <cellStyle name="Hyperlink" xfId="79" builtinId="8" hidden="1"/>
    <cellStyle name="Hyperlink" xfId="207" builtinId="8" hidden="1"/>
    <cellStyle name="Hyperlink" xfId="193" builtinId="8" hidden="1"/>
    <cellStyle name="Hyperlink" xfId="195" builtinId="8" hidden="1"/>
    <cellStyle name="Hyperlink" xfId="127" builtinId="8" hidden="1"/>
    <cellStyle name="Normal" xfId="0" builtinId="0"/>
    <cellStyle name="Normal 2" xfId="215" xr:uid="{E3F00F2F-F1C0-45DF-B7A0-37132AACA277}"/>
    <cellStyle name="Normal 3" xfId="216" xr:uid="{7D4CA111-B8EC-4DAC-B578-1B148D33523B}"/>
    <cellStyle name="Normal 4" xfId="217" xr:uid="{79F4D9B2-7E50-4019-8EED-DF4EAD1CB369}"/>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000090"/>
      <rgbColor rgb="FF000080"/>
      <rgbColor rgb="FFFF0000"/>
      <rgbColor rgb="FF800000"/>
      <rgbColor rgb="FF99CCFF"/>
      <rgbColor rgb="FF6711FF"/>
      <rgbColor rgb="FF8064A2"/>
      <rgbColor rgb="FF003300"/>
      <rgbColor rgb="FFCCFFFF"/>
      <rgbColor rgb="FFC0C0C0"/>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9"/>
  <sheetViews>
    <sheetView workbookViewId="0"/>
  </sheetViews>
  <sheetFormatPr defaultColWidth="8.85546875" defaultRowHeight="14.1" customHeight="1" x14ac:dyDescent="0.2"/>
  <cols>
    <col min="1" max="1" width="8.85546875" style="35" customWidth="1"/>
    <col min="2" max="2" width="31.42578125" style="35" customWidth="1"/>
    <col min="3" max="3" width="10.28515625" style="57" bestFit="1" customWidth="1"/>
    <col min="4" max="4" width="10.28515625" style="35" bestFit="1" customWidth="1"/>
    <col min="5" max="5" width="9" style="35" customWidth="1"/>
    <col min="6" max="6" width="9.7109375" style="35" customWidth="1"/>
    <col min="7" max="7" width="9.42578125" style="35" customWidth="1"/>
    <col min="8" max="9" width="9.7109375" style="35" customWidth="1"/>
    <col min="10" max="256" width="8.85546875" style="35" customWidth="1"/>
  </cols>
  <sheetData>
    <row r="1" spans="1:9" ht="15.75" customHeight="1" x14ac:dyDescent="0.25">
      <c r="A1" s="1" t="s">
        <v>0</v>
      </c>
      <c r="B1" s="2"/>
      <c r="C1" s="2"/>
      <c r="D1" s="2"/>
      <c r="E1" s="2"/>
      <c r="F1" s="2"/>
      <c r="G1" s="2"/>
      <c r="H1" s="2"/>
      <c r="I1" s="2"/>
    </row>
    <row r="2" spans="1:9" ht="15" customHeight="1" x14ac:dyDescent="0.25">
      <c r="A2" s="3" t="s">
        <v>11</v>
      </c>
      <c r="B2" s="2"/>
      <c r="C2" s="2"/>
      <c r="D2" s="2"/>
      <c r="E2" s="2"/>
      <c r="F2" s="2"/>
      <c r="G2" s="2"/>
      <c r="H2" s="2"/>
      <c r="I2" s="2"/>
    </row>
    <row r="3" spans="1:9" ht="13.7" customHeight="1" x14ac:dyDescent="0.2">
      <c r="A3" s="28"/>
      <c r="B3" s="2"/>
      <c r="C3" s="2"/>
      <c r="D3" s="2"/>
      <c r="E3" s="2"/>
      <c r="F3" s="2"/>
      <c r="G3" s="2"/>
      <c r="H3" s="2"/>
      <c r="I3" s="2"/>
    </row>
    <row r="4" spans="1:9" ht="13.7" customHeight="1" x14ac:dyDescent="0.2">
      <c r="A4" s="28"/>
      <c r="B4" s="2"/>
      <c r="C4" s="2"/>
      <c r="D4" s="2"/>
      <c r="E4" s="2"/>
      <c r="F4" s="2"/>
      <c r="G4" s="2"/>
      <c r="H4" s="2"/>
      <c r="I4" s="2"/>
    </row>
    <row r="5" spans="1:9" ht="15.75" customHeight="1" x14ac:dyDescent="0.2">
      <c r="A5" s="4"/>
      <c r="B5" s="5"/>
      <c r="C5" s="5"/>
      <c r="D5" s="5"/>
      <c r="E5" s="5"/>
      <c r="F5" s="6"/>
      <c r="G5" s="5"/>
      <c r="H5" s="5"/>
      <c r="I5" s="5"/>
    </row>
    <row r="6" spans="1:9" ht="27" customHeight="1" x14ac:dyDescent="0.2">
      <c r="A6" s="7"/>
      <c r="B6" s="8" t="s">
        <v>1</v>
      </c>
      <c r="C6" s="9" t="s">
        <v>12</v>
      </c>
      <c r="D6" s="9" t="s">
        <v>13</v>
      </c>
      <c r="E6" s="9" t="s">
        <v>14</v>
      </c>
      <c r="F6" s="10" t="s">
        <v>15</v>
      </c>
      <c r="G6" s="9" t="s">
        <v>16</v>
      </c>
      <c r="H6" s="9" t="s">
        <v>17</v>
      </c>
      <c r="I6" s="9" t="s">
        <v>18</v>
      </c>
    </row>
    <row r="7" spans="1:9" ht="12.75" customHeight="1" x14ac:dyDescent="0.2">
      <c r="A7" s="36"/>
      <c r="B7" s="36"/>
      <c r="C7" s="37"/>
      <c r="D7" s="37"/>
      <c r="E7" s="37"/>
      <c r="F7" s="38"/>
      <c r="G7" s="37"/>
      <c r="H7" s="37"/>
      <c r="I7" s="37"/>
    </row>
    <row r="8" spans="1:9" ht="15" customHeight="1" x14ac:dyDescent="0.25">
      <c r="A8" s="14" t="s">
        <v>19</v>
      </c>
      <c r="B8" s="2"/>
      <c r="C8" s="2"/>
      <c r="D8" s="2"/>
      <c r="E8" s="2"/>
      <c r="F8" s="2"/>
      <c r="G8" s="2"/>
      <c r="H8" s="11"/>
      <c r="I8" s="11"/>
    </row>
    <row r="9" spans="1:9" ht="15" customHeight="1" x14ac:dyDescent="0.25">
      <c r="A9" s="24"/>
      <c r="B9" s="2"/>
      <c r="C9" s="12"/>
      <c r="D9" s="12"/>
      <c r="E9" s="12"/>
      <c r="F9" s="12"/>
      <c r="G9" s="12"/>
      <c r="H9" s="13"/>
      <c r="I9" s="13"/>
    </row>
    <row r="10" spans="1:9" ht="13.7" customHeight="1" x14ac:dyDescent="0.2">
      <c r="A10" s="14" t="s">
        <v>4</v>
      </c>
      <c r="B10" s="2"/>
      <c r="C10" s="39">
        <v>0</v>
      </c>
      <c r="D10" s="39">
        <v>0</v>
      </c>
      <c r="E10" s="39">
        <v>0</v>
      </c>
      <c r="F10" s="39">
        <v>0</v>
      </c>
      <c r="G10" s="39">
        <v>0</v>
      </c>
      <c r="H10" s="39">
        <v>0</v>
      </c>
      <c r="I10" s="39">
        <v>0</v>
      </c>
    </row>
    <row r="11" spans="1:9" ht="15" customHeight="1" x14ac:dyDescent="0.25">
      <c r="A11" s="2"/>
      <c r="B11" s="2"/>
      <c r="C11" s="31"/>
      <c r="D11" s="31"/>
      <c r="E11" s="31"/>
      <c r="F11" s="31"/>
      <c r="G11" s="31"/>
      <c r="H11" s="31"/>
      <c r="I11" s="31"/>
    </row>
    <row r="12" spans="1:9" ht="15" customHeight="1" x14ac:dyDescent="0.25">
      <c r="A12" s="14" t="s">
        <v>5</v>
      </c>
      <c r="B12" s="2"/>
      <c r="C12" s="32"/>
      <c r="D12" s="32"/>
      <c r="E12" s="32"/>
      <c r="F12" s="32"/>
      <c r="G12" s="32"/>
      <c r="H12" s="32"/>
      <c r="I12" s="32"/>
    </row>
    <row r="13" spans="1:9" ht="15" customHeight="1" x14ac:dyDescent="0.25">
      <c r="A13" s="2"/>
      <c r="B13" s="3" t="s">
        <v>20</v>
      </c>
      <c r="C13" s="16">
        <v>0</v>
      </c>
      <c r="D13" s="16">
        <v>0</v>
      </c>
      <c r="E13" s="16">
        <v>0</v>
      </c>
      <c r="F13" s="16">
        <v>0</v>
      </c>
      <c r="G13" s="16">
        <v>0</v>
      </c>
      <c r="H13" s="16">
        <v>0</v>
      </c>
      <c r="I13" s="16">
        <v>0</v>
      </c>
    </row>
    <row r="14" spans="1:9" ht="15" customHeight="1" x14ac:dyDescent="0.25">
      <c r="A14" s="2"/>
      <c r="B14" s="3" t="s">
        <v>21</v>
      </c>
      <c r="C14" s="16">
        <v>0</v>
      </c>
      <c r="D14" s="16">
        <v>0</v>
      </c>
      <c r="E14" s="16">
        <v>0</v>
      </c>
      <c r="F14" s="16">
        <v>0</v>
      </c>
      <c r="G14" s="16">
        <v>0</v>
      </c>
      <c r="H14" s="16">
        <v>0</v>
      </c>
      <c r="I14" s="16">
        <v>0</v>
      </c>
    </row>
    <row r="15" spans="1:9" ht="15" customHeight="1" x14ac:dyDescent="0.25">
      <c r="A15" s="2"/>
      <c r="B15" s="3" t="s">
        <v>6</v>
      </c>
      <c r="C15" s="16">
        <v>0</v>
      </c>
      <c r="D15" s="16">
        <v>0</v>
      </c>
      <c r="E15" s="16">
        <v>0</v>
      </c>
      <c r="F15" s="16">
        <v>0</v>
      </c>
      <c r="G15" s="16">
        <v>0</v>
      </c>
      <c r="H15" s="16">
        <v>0</v>
      </c>
      <c r="I15" s="16">
        <v>0</v>
      </c>
    </row>
    <row r="16" spans="1:9" ht="15" customHeight="1" x14ac:dyDescent="0.25">
      <c r="A16" s="17"/>
      <c r="B16" s="18" t="s">
        <v>22</v>
      </c>
      <c r="C16" s="16">
        <v>0</v>
      </c>
      <c r="D16" s="19">
        <v>0</v>
      </c>
      <c r="E16" s="19">
        <v>0</v>
      </c>
      <c r="F16" s="19">
        <v>0</v>
      </c>
      <c r="G16" s="19">
        <v>0</v>
      </c>
      <c r="H16" s="19">
        <v>0</v>
      </c>
      <c r="I16" s="19">
        <v>0</v>
      </c>
    </row>
    <row r="17" spans="1:256" ht="15" customHeight="1" x14ac:dyDescent="0.25">
      <c r="A17" s="20"/>
      <c r="B17" s="21" t="s">
        <v>23</v>
      </c>
      <c r="C17" s="22">
        <f>SUM(C13:C16)+C10</f>
        <v>0</v>
      </c>
      <c r="D17" s="22">
        <f t="shared" ref="D17:I17" si="0">SUM(D13:D16)+D10</f>
        <v>0</v>
      </c>
      <c r="E17" s="22">
        <f t="shared" si="0"/>
        <v>0</v>
      </c>
      <c r="F17" s="22">
        <f t="shared" si="0"/>
        <v>0</v>
      </c>
      <c r="G17" s="22">
        <f t="shared" si="0"/>
        <v>0</v>
      </c>
      <c r="H17" s="22">
        <f t="shared" si="0"/>
        <v>0</v>
      </c>
      <c r="I17" s="22">
        <f t="shared" si="0"/>
        <v>0</v>
      </c>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row>
    <row r="18" spans="1:256" ht="15" customHeight="1" x14ac:dyDescent="0.25">
      <c r="A18" s="23"/>
      <c r="B18" s="23"/>
      <c r="C18" s="31"/>
      <c r="D18" s="31"/>
      <c r="E18" s="31"/>
      <c r="F18" s="31"/>
      <c r="G18" s="31"/>
      <c r="H18" s="31"/>
      <c r="I18" s="31"/>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row>
    <row r="19" spans="1:256" ht="15" customHeight="1" x14ac:dyDescent="0.25">
      <c r="A19" s="14" t="s">
        <v>24</v>
      </c>
      <c r="B19" s="2"/>
      <c r="C19" s="40"/>
      <c r="D19" s="40"/>
      <c r="E19" s="32"/>
      <c r="F19" s="32"/>
      <c r="G19" s="32"/>
      <c r="H19" s="32"/>
      <c r="I19" s="32"/>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row>
    <row r="20" spans="1:256" ht="15" customHeight="1" x14ac:dyDescent="0.25">
      <c r="A20" s="2"/>
      <c r="B20" s="3" t="s">
        <v>25</v>
      </c>
      <c r="C20" s="64">
        <v>0</v>
      </c>
      <c r="D20" s="64">
        <v>0</v>
      </c>
      <c r="E20" s="64">
        <v>0</v>
      </c>
      <c r="F20" s="64">
        <v>0</v>
      </c>
      <c r="G20" s="64">
        <v>0</v>
      </c>
      <c r="H20" s="64">
        <v>0</v>
      </c>
      <c r="I20" s="65">
        <v>0</v>
      </c>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row>
    <row r="21" spans="1:256" ht="15" customHeight="1" x14ac:dyDescent="0.25">
      <c r="A21" s="17"/>
      <c r="B21" s="18" t="s">
        <v>26</v>
      </c>
      <c r="C21" s="63">
        <v>0</v>
      </c>
      <c r="D21" s="63">
        <v>0</v>
      </c>
      <c r="E21" s="63">
        <v>0</v>
      </c>
      <c r="F21" s="63">
        <v>0</v>
      </c>
      <c r="G21" s="63">
        <v>0</v>
      </c>
      <c r="H21" s="63">
        <v>0</v>
      </c>
      <c r="I21" s="66">
        <v>0</v>
      </c>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row>
    <row r="22" spans="1:256" ht="15" customHeight="1" x14ac:dyDescent="0.25">
      <c r="A22" s="17"/>
      <c r="B22" s="18" t="s">
        <v>27</v>
      </c>
      <c r="C22" s="67">
        <v>0</v>
      </c>
      <c r="D22" s="67">
        <v>0</v>
      </c>
      <c r="E22" s="67">
        <v>0</v>
      </c>
      <c r="F22" s="67">
        <v>0</v>
      </c>
      <c r="G22" s="67">
        <v>0</v>
      </c>
      <c r="H22" s="67">
        <v>0</v>
      </c>
      <c r="I22" s="68">
        <v>0</v>
      </c>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row>
    <row r="23" spans="1:256" ht="15" customHeight="1" x14ac:dyDescent="0.25">
      <c r="A23" s="20"/>
      <c r="B23" s="21" t="s">
        <v>28</v>
      </c>
      <c r="C23" s="22">
        <f>SUM(C20:C22)</f>
        <v>0</v>
      </c>
      <c r="D23" s="22">
        <f t="shared" ref="D23:I23" si="1">SUM(D20:D22)</f>
        <v>0</v>
      </c>
      <c r="E23" s="22">
        <f t="shared" si="1"/>
        <v>0</v>
      </c>
      <c r="F23" s="22">
        <f t="shared" si="1"/>
        <v>0</v>
      </c>
      <c r="G23" s="22">
        <f t="shared" si="1"/>
        <v>0</v>
      </c>
      <c r="H23" s="22">
        <f t="shared" si="1"/>
        <v>0</v>
      </c>
      <c r="I23" s="22">
        <f t="shared" si="1"/>
        <v>0</v>
      </c>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row>
    <row r="24" spans="1:256" ht="15" customHeight="1" x14ac:dyDescent="0.25">
      <c r="A24" s="23"/>
      <c r="B24" s="23"/>
      <c r="C24" s="25"/>
      <c r="D24" s="25"/>
      <c r="E24" s="25"/>
      <c r="F24" s="25"/>
      <c r="G24" s="25"/>
      <c r="H24" s="26"/>
      <c r="I24" s="25"/>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row>
    <row r="25" spans="1:256" ht="15" customHeight="1" x14ac:dyDescent="0.25">
      <c r="A25" s="14" t="s">
        <v>29</v>
      </c>
      <c r="B25" s="41"/>
      <c r="C25" s="42">
        <f>C17-C23</f>
        <v>0</v>
      </c>
      <c r="D25" s="42">
        <f t="shared" ref="D25:I25" si="2">D17-D23</f>
        <v>0</v>
      </c>
      <c r="E25" s="42">
        <f t="shared" si="2"/>
        <v>0</v>
      </c>
      <c r="F25" s="42">
        <f t="shared" si="2"/>
        <v>0</v>
      </c>
      <c r="G25" s="42">
        <f t="shared" si="2"/>
        <v>0</v>
      </c>
      <c r="H25" s="42">
        <f t="shared" si="2"/>
        <v>0</v>
      </c>
      <c r="I25" s="42">
        <f t="shared" si="2"/>
        <v>0</v>
      </c>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row>
    <row r="26" spans="1:256" ht="15" customHeight="1" x14ac:dyDescent="0.25">
      <c r="A26" s="17"/>
      <c r="B26" s="17"/>
      <c r="C26" s="43"/>
      <c r="D26" s="43"/>
      <c r="E26" s="43"/>
      <c r="F26" s="43"/>
      <c r="G26" s="43"/>
      <c r="H26" s="43"/>
      <c r="I26" s="43"/>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row>
    <row r="27" spans="1:256" ht="15" customHeight="1" x14ac:dyDescent="0.25">
      <c r="A27" s="20"/>
      <c r="B27" s="29" t="s">
        <v>7</v>
      </c>
      <c r="C27" s="30">
        <f>C23+C25</f>
        <v>0</v>
      </c>
      <c r="D27" s="30">
        <f t="shared" ref="D27:I27" si="3">D23+D25</f>
        <v>0</v>
      </c>
      <c r="E27" s="30">
        <f t="shared" si="3"/>
        <v>0</v>
      </c>
      <c r="F27" s="30">
        <f t="shared" si="3"/>
        <v>0</v>
      </c>
      <c r="G27" s="30">
        <f t="shared" si="3"/>
        <v>0</v>
      </c>
      <c r="H27" s="30">
        <f t="shared" si="3"/>
        <v>0</v>
      </c>
      <c r="I27" s="30">
        <f t="shared" si="3"/>
        <v>0</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row>
    <row r="28" spans="1:256" ht="13.7" customHeight="1" x14ac:dyDescent="0.2">
      <c r="A28" s="23"/>
      <c r="B28" s="23"/>
      <c r="C28" s="15"/>
      <c r="D28" s="15"/>
      <c r="E28" s="15"/>
      <c r="F28" s="15"/>
      <c r="G28" s="15"/>
      <c r="H28" s="15"/>
      <c r="I28" s="15"/>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row>
    <row r="29" spans="1:256" ht="15" customHeight="1" x14ac:dyDescent="0.25">
      <c r="A29" s="33" t="s">
        <v>8</v>
      </c>
      <c r="B29" s="34"/>
      <c r="C29" s="27">
        <f>C17-C27</f>
        <v>0</v>
      </c>
      <c r="D29" s="27">
        <f t="shared" ref="D29:I29" si="4">D17-D27</f>
        <v>0</v>
      </c>
      <c r="E29" s="27">
        <f t="shared" si="4"/>
        <v>0</v>
      </c>
      <c r="F29" s="27">
        <f t="shared" si="4"/>
        <v>0</v>
      </c>
      <c r="G29" s="27">
        <f t="shared" si="4"/>
        <v>0</v>
      </c>
      <c r="H29" s="27">
        <f t="shared" si="4"/>
        <v>0</v>
      </c>
      <c r="I29" s="27">
        <f t="shared" si="4"/>
        <v>0</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row>
  </sheetData>
  <phoneticPr fontId="18" type="noConversion"/>
  <pageMargins left="0.7" right="0.7" top="0.75" bottom="0.75" header="0.3" footer="0.3"/>
  <pageSetup firstPageNumber="10" orientation="portrait" useFirstPageNumber="1"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7F0D-DD13-4A87-B1EE-C74EE6F79A1A}">
  <sheetPr>
    <pageSetUpPr fitToPage="1"/>
  </sheetPr>
  <dimension ref="A1:E211"/>
  <sheetViews>
    <sheetView topLeftCell="A184" workbookViewId="0">
      <selection activeCell="F11" sqref="F11"/>
    </sheetView>
  </sheetViews>
  <sheetFormatPr defaultColWidth="17.85546875" defaultRowHeight="12.75" x14ac:dyDescent="0.2"/>
  <cols>
    <col min="1" max="1" width="16.28515625" style="147" customWidth="1"/>
    <col min="2" max="2" width="22.7109375" style="148" customWidth="1"/>
    <col min="3" max="3" width="31.7109375" style="148" customWidth="1"/>
  </cols>
  <sheetData>
    <row r="1" spans="1:5" ht="30" x14ac:dyDescent="0.2">
      <c r="A1" s="201" t="s">
        <v>33</v>
      </c>
      <c r="B1" s="192" t="s">
        <v>470</v>
      </c>
      <c r="C1" s="192" t="s">
        <v>34</v>
      </c>
      <c r="D1" s="212" t="s">
        <v>562</v>
      </c>
      <c r="E1" s="212" t="s">
        <v>583</v>
      </c>
    </row>
    <row r="2" spans="1:5" ht="15" x14ac:dyDescent="0.2">
      <c r="A2" s="135"/>
      <c r="B2" s="136"/>
      <c r="C2" s="136"/>
      <c r="D2" s="211"/>
      <c r="E2" s="211"/>
    </row>
    <row r="3" spans="1:5" ht="15.75" x14ac:dyDescent="0.2">
      <c r="A3" s="137" t="s">
        <v>486</v>
      </c>
      <c r="B3" s="138"/>
      <c r="C3" s="138"/>
      <c r="D3" s="86"/>
      <c r="E3" s="86"/>
    </row>
    <row r="4" spans="1:5" ht="15" x14ac:dyDescent="0.2">
      <c r="A4" s="140" t="s">
        <v>471</v>
      </c>
      <c r="B4" s="141"/>
      <c r="C4" s="138"/>
      <c r="D4" s="86"/>
      <c r="E4" s="86"/>
    </row>
    <row r="5" spans="1:5" ht="15" x14ac:dyDescent="0.2">
      <c r="A5" s="142" t="s">
        <v>266</v>
      </c>
      <c r="B5" s="141" t="s">
        <v>472</v>
      </c>
      <c r="C5" s="129" t="s">
        <v>479</v>
      </c>
      <c r="D5" s="171">
        <f>SUM('6511 Expenditures'!E11)</f>
        <v>105000</v>
      </c>
      <c r="E5" s="171">
        <f>SUM('6511 Expenditures'!F14)</f>
        <v>0</v>
      </c>
    </row>
    <row r="6" spans="1:5" ht="15" x14ac:dyDescent="0.2">
      <c r="A6" s="142" t="s">
        <v>267</v>
      </c>
      <c r="B6" s="141" t="s">
        <v>472</v>
      </c>
      <c r="C6" s="129" t="s">
        <v>480</v>
      </c>
      <c r="D6" s="165">
        <f>SUM('6511 Expenditures'!E12)</f>
        <v>53000</v>
      </c>
      <c r="E6" s="165">
        <f>SUM('6511 Expenditures'!F12)</f>
        <v>55000</v>
      </c>
    </row>
    <row r="7" spans="1:5" ht="15" x14ac:dyDescent="0.2">
      <c r="A7" s="142" t="s">
        <v>268</v>
      </c>
      <c r="B7" s="141" t="s">
        <v>472</v>
      </c>
      <c r="C7" s="129" t="s">
        <v>481</v>
      </c>
      <c r="D7" s="165">
        <f>SUM('6511 Expenditures'!E13)</f>
        <v>7000</v>
      </c>
      <c r="E7" s="165">
        <f>SUM('6511 Expenditures'!F13)</f>
        <v>20000</v>
      </c>
    </row>
    <row r="8" spans="1:5" ht="30" x14ac:dyDescent="0.2">
      <c r="A8" s="142" t="s">
        <v>269</v>
      </c>
      <c r="B8" s="141" t="s">
        <v>472</v>
      </c>
      <c r="C8" s="129" t="s">
        <v>130</v>
      </c>
      <c r="D8" s="165">
        <f>SUM('6511 Expenditures'!E14)</f>
        <v>23750</v>
      </c>
      <c r="E8" s="165">
        <f>'6511 Expenditures'!F14</f>
        <v>0</v>
      </c>
    </row>
    <row r="9" spans="1:5" ht="15" x14ac:dyDescent="0.2">
      <c r="A9" s="142" t="s">
        <v>270</v>
      </c>
      <c r="B9" s="141" t="s">
        <v>472</v>
      </c>
      <c r="C9" s="129" t="s">
        <v>131</v>
      </c>
      <c r="D9" s="165">
        <f>SUM('6511 Expenditures'!E15)</f>
        <v>51000</v>
      </c>
      <c r="E9" s="165">
        <f>SUM('6511 Expenditures'!F15)</f>
        <v>54000</v>
      </c>
    </row>
    <row r="10" spans="1:5" ht="15" x14ac:dyDescent="0.2">
      <c r="A10" s="142" t="s">
        <v>326</v>
      </c>
      <c r="B10" s="141" t="s">
        <v>472</v>
      </c>
      <c r="C10" s="129" t="s">
        <v>195</v>
      </c>
      <c r="D10" s="165">
        <f>SUM('6511 Expenditures'!E16)</f>
        <v>0</v>
      </c>
      <c r="E10" s="165">
        <f>SUM('6511 Expenditures'!F16)</f>
        <v>0</v>
      </c>
    </row>
    <row r="11" spans="1:5" ht="15" x14ac:dyDescent="0.2">
      <c r="A11" s="143"/>
      <c r="B11" s="141"/>
      <c r="C11" s="144" t="s">
        <v>478</v>
      </c>
      <c r="D11" s="172">
        <f>SUM(D5:D10)</f>
        <v>239750</v>
      </c>
      <c r="E11" s="172">
        <f>SUM(E5:E10)</f>
        <v>129000</v>
      </c>
    </row>
    <row r="12" spans="1:5" ht="15" x14ac:dyDescent="0.2">
      <c r="A12" s="142"/>
      <c r="B12" s="141"/>
      <c r="C12" s="138"/>
      <c r="D12" s="86"/>
      <c r="E12" s="86"/>
    </row>
    <row r="13" spans="1:5" ht="15" x14ac:dyDescent="0.2">
      <c r="A13" s="140" t="s">
        <v>473</v>
      </c>
      <c r="B13" s="141"/>
      <c r="C13" s="138"/>
      <c r="D13" s="86"/>
      <c r="E13" s="86"/>
    </row>
    <row r="14" spans="1:5" ht="15" x14ac:dyDescent="0.2">
      <c r="A14" s="142" t="s">
        <v>271</v>
      </c>
      <c r="B14" s="141" t="s">
        <v>552</v>
      </c>
      <c r="C14" s="129" t="s">
        <v>135</v>
      </c>
      <c r="D14" s="165">
        <f>SUM('6511 Expenditures'!E19)</f>
        <v>20000</v>
      </c>
      <c r="E14" s="165">
        <f>SUM('6511 Expenditures'!F19)</f>
        <v>19920</v>
      </c>
    </row>
    <row r="15" spans="1:5" ht="15" x14ac:dyDescent="0.2">
      <c r="A15" s="142" t="s">
        <v>272</v>
      </c>
      <c r="B15" s="141" t="s">
        <v>552</v>
      </c>
      <c r="C15" s="129" t="s">
        <v>138</v>
      </c>
      <c r="D15" s="165">
        <f>SUM('6511 Expenditures'!E20)</f>
        <v>1700</v>
      </c>
      <c r="E15" s="165">
        <f>SUM('6511 Expenditures'!F20)</f>
        <v>1245</v>
      </c>
    </row>
    <row r="16" spans="1:5" ht="15" x14ac:dyDescent="0.2">
      <c r="A16" s="142" t="s">
        <v>273</v>
      </c>
      <c r="B16" s="141" t="s">
        <v>552</v>
      </c>
      <c r="C16" s="129" t="s">
        <v>144</v>
      </c>
      <c r="D16" s="165">
        <f>SUM('6511 Expenditures'!E21)</f>
        <v>29000</v>
      </c>
      <c r="E16" s="165">
        <f>SUM('6511 Expenditures'!F21)</f>
        <v>19920</v>
      </c>
    </row>
    <row r="17" spans="1:5" ht="15" x14ac:dyDescent="0.2">
      <c r="A17" s="142" t="s">
        <v>274</v>
      </c>
      <c r="B17" s="141" t="s">
        <v>552</v>
      </c>
      <c r="C17" s="129" t="s">
        <v>143</v>
      </c>
      <c r="D17" s="165">
        <f>SUM('6511 Expenditures'!E22)</f>
        <v>100</v>
      </c>
      <c r="E17" s="165">
        <f>SUM('6511 Expenditures'!F22)</f>
        <v>0</v>
      </c>
    </row>
    <row r="18" spans="1:5" ht="15" x14ac:dyDescent="0.2">
      <c r="A18" s="142" t="s">
        <v>275</v>
      </c>
      <c r="B18" s="141" t="s">
        <v>552</v>
      </c>
      <c r="C18" s="129" t="s">
        <v>191</v>
      </c>
      <c r="D18" s="165">
        <f>SUM('6511 Expenditures'!E23)</f>
        <v>0</v>
      </c>
      <c r="E18" s="165">
        <f>SUM('6511 Expenditures'!F23)</f>
        <v>0</v>
      </c>
    </row>
    <row r="19" spans="1:5" ht="15" x14ac:dyDescent="0.2">
      <c r="A19" s="142" t="s">
        <v>276</v>
      </c>
      <c r="B19" s="141" t="s">
        <v>552</v>
      </c>
      <c r="C19" s="129" t="s">
        <v>147</v>
      </c>
      <c r="D19" s="165">
        <f>SUM('6511 Expenditures'!E24)</f>
        <v>34700</v>
      </c>
      <c r="E19" s="165">
        <f>SUM('6511 Expenditures'!F24)</f>
        <v>36435</v>
      </c>
    </row>
    <row r="20" spans="1:5" ht="15" x14ac:dyDescent="0.2">
      <c r="A20" s="142" t="s">
        <v>277</v>
      </c>
      <c r="B20" s="141" t="s">
        <v>552</v>
      </c>
      <c r="C20" s="129" t="s">
        <v>146</v>
      </c>
      <c r="D20" s="165">
        <f>SUM('6511 Expenditures'!E25)</f>
        <v>3600</v>
      </c>
      <c r="E20" s="165">
        <f>SUM('6511 Expenditures'!F25)</f>
        <v>6000</v>
      </c>
    </row>
    <row r="21" spans="1:5" ht="15" x14ac:dyDescent="0.2">
      <c r="A21" s="142" t="s">
        <v>438</v>
      </c>
      <c r="B21" s="141" t="s">
        <v>552</v>
      </c>
      <c r="C21" s="160" t="s">
        <v>145</v>
      </c>
      <c r="D21" s="165">
        <f>SUM('6511 Expenditures'!E26)</f>
        <v>6000</v>
      </c>
      <c r="E21" s="165">
        <f>SUM('6511 Expenditures'!F26)</f>
        <v>9000</v>
      </c>
    </row>
    <row r="22" spans="1:5" ht="15" x14ac:dyDescent="0.2">
      <c r="A22" s="142" t="s">
        <v>278</v>
      </c>
      <c r="B22" s="141" t="s">
        <v>552</v>
      </c>
      <c r="C22" s="129" t="s">
        <v>148</v>
      </c>
      <c r="D22" s="165">
        <f>SUM('6511 Expenditures'!E28)</f>
        <v>10800</v>
      </c>
      <c r="E22" s="165">
        <f>SUM('6511 Expenditures'!F28)</f>
        <v>13000</v>
      </c>
    </row>
    <row r="23" spans="1:5" ht="15" x14ac:dyDescent="0.2">
      <c r="A23" s="142" t="s">
        <v>279</v>
      </c>
      <c r="B23" s="141" t="s">
        <v>552</v>
      </c>
      <c r="C23" s="129" t="s">
        <v>202</v>
      </c>
      <c r="D23" s="165">
        <f>SUM('6511 Expenditures'!E29)</f>
        <v>300</v>
      </c>
      <c r="E23" s="165">
        <f>SUM('6511 Expenditures'!F29)</f>
        <v>600</v>
      </c>
    </row>
    <row r="24" spans="1:5" ht="15" x14ac:dyDescent="0.2">
      <c r="A24" s="142" t="s">
        <v>280</v>
      </c>
      <c r="B24" s="141" t="s">
        <v>552</v>
      </c>
      <c r="C24" s="129" t="s">
        <v>149</v>
      </c>
      <c r="D24" s="165">
        <f>SUM('6511 Expenditures'!E30)</f>
        <v>0</v>
      </c>
      <c r="E24" s="165">
        <f>SUM('6511 Expenditures'!F30)</f>
        <v>0</v>
      </c>
    </row>
    <row r="25" spans="1:5" ht="15" x14ac:dyDescent="0.2">
      <c r="A25" s="142" t="s">
        <v>281</v>
      </c>
      <c r="B25" s="141" t="s">
        <v>552</v>
      </c>
      <c r="C25" s="129" t="s">
        <v>150</v>
      </c>
      <c r="D25" s="165">
        <f>SUM('6511 Expenditures'!E31)</f>
        <v>6100</v>
      </c>
      <c r="E25" s="165">
        <f>SUM('6511 Expenditures'!F31)</f>
        <v>7500</v>
      </c>
    </row>
    <row r="26" spans="1:5" ht="15" x14ac:dyDescent="0.2">
      <c r="A26" s="142" t="s">
        <v>327</v>
      </c>
      <c r="B26" s="141" t="s">
        <v>552</v>
      </c>
      <c r="C26" s="129" t="s">
        <v>203</v>
      </c>
      <c r="D26" s="165">
        <f>SUM('6511 Expenditures'!E32)</f>
        <v>325</v>
      </c>
      <c r="E26" s="165">
        <f>SUM('6511 Expenditures'!F32)</f>
        <v>500</v>
      </c>
    </row>
    <row r="27" spans="1:5" ht="15" x14ac:dyDescent="0.2">
      <c r="A27" s="142"/>
      <c r="B27" s="141"/>
      <c r="C27" s="144" t="s">
        <v>478</v>
      </c>
      <c r="D27" s="203">
        <f>SUM(D14:D26)</f>
        <v>112625</v>
      </c>
      <c r="E27" s="203">
        <f>SUM(E14:E26)</f>
        <v>114120</v>
      </c>
    </row>
    <row r="28" spans="1:5" ht="15" x14ac:dyDescent="0.2">
      <c r="A28" s="142"/>
      <c r="B28" s="141"/>
      <c r="C28" s="138"/>
      <c r="D28" s="86"/>
      <c r="E28" s="86"/>
    </row>
    <row r="29" spans="1:5" ht="15" x14ac:dyDescent="0.2">
      <c r="A29" s="140" t="s">
        <v>474</v>
      </c>
      <c r="B29" s="141"/>
      <c r="C29" s="138"/>
      <c r="D29" s="86"/>
      <c r="E29" s="86"/>
    </row>
    <row r="30" spans="1:5" ht="15" x14ac:dyDescent="0.2">
      <c r="A30" s="142" t="s">
        <v>282</v>
      </c>
      <c r="B30" s="141" t="s">
        <v>472</v>
      </c>
      <c r="C30" s="129" t="s">
        <v>128</v>
      </c>
      <c r="D30" s="165">
        <f>SUM('6511 Expenditures'!E81)</f>
        <v>281000</v>
      </c>
      <c r="E30" s="165">
        <f>SUM('6511 Expenditures'!F81)</f>
        <v>260000</v>
      </c>
    </row>
    <row r="31" spans="1:5" ht="15" x14ac:dyDescent="0.25">
      <c r="A31" s="95" t="s">
        <v>374</v>
      </c>
      <c r="B31" s="141" t="s">
        <v>472</v>
      </c>
      <c r="C31" s="111" t="s">
        <v>375</v>
      </c>
      <c r="D31" s="165">
        <f>SUM('6511 Expenditures'!E82)</f>
        <v>0</v>
      </c>
      <c r="E31" s="165">
        <f>SUM('6511 Expenditures'!F82)</f>
        <v>57500</v>
      </c>
    </row>
    <row r="32" spans="1:5" ht="15" x14ac:dyDescent="0.2">
      <c r="A32" s="142" t="s">
        <v>283</v>
      </c>
      <c r="B32" s="141" t="s">
        <v>472</v>
      </c>
      <c r="C32" s="129" t="s">
        <v>127</v>
      </c>
      <c r="D32" s="165">
        <f>SUM('6511 Expenditures'!E84)</f>
        <v>408600</v>
      </c>
      <c r="E32" s="165">
        <f>SUM('6511 Expenditures'!F84)</f>
        <v>464000</v>
      </c>
    </row>
    <row r="33" spans="1:5" ht="15" x14ac:dyDescent="0.2">
      <c r="A33" s="142" t="s">
        <v>284</v>
      </c>
      <c r="B33" s="141" t="s">
        <v>472</v>
      </c>
      <c r="C33" s="129" t="s">
        <v>129</v>
      </c>
      <c r="D33" s="165">
        <f>SUM('6511 Expenditures'!E86)</f>
        <v>70000</v>
      </c>
      <c r="E33" s="165">
        <f>SUM('6511 Expenditures'!F86)</f>
        <v>70000</v>
      </c>
    </row>
    <row r="34" spans="1:5" ht="15" x14ac:dyDescent="0.2">
      <c r="A34" s="143" t="s">
        <v>328</v>
      </c>
      <c r="B34" s="141" t="s">
        <v>472</v>
      </c>
      <c r="C34" s="129" t="s">
        <v>204</v>
      </c>
      <c r="D34" s="165">
        <f>SUM('6511 Expenditures'!E87)</f>
        <v>2100</v>
      </c>
      <c r="E34" s="165">
        <f>SUM('6511 Expenditures'!F87)</f>
        <v>2100</v>
      </c>
    </row>
    <row r="35" spans="1:5" ht="15" x14ac:dyDescent="0.2">
      <c r="A35" s="143" t="s">
        <v>285</v>
      </c>
      <c r="B35" s="145" t="s">
        <v>472</v>
      </c>
      <c r="C35" s="160" t="s">
        <v>482</v>
      </c>
      <c r="D35" s="165">
        <f>SUM('6511 Expenditures'!E88)</f>
        <v>80000</v>
      </c>
      <c r="E35" s="165">
        <f>SUM('6511 Expenditures'!F88)</f>
        <v>35000</v>
      </c>
    </row>
    <row r="36" spans="1:5" ht="15" x14ac:dyDescent="0.2">
      <c r="A36" s="143"/>
      <c r="B36" s="141"/>
      <c r="C36" s="144" t="s">
        <v>478</v>
      </c>
      <c r="D36" s="203">
        <f>SUM(D30:D35)</f>
        <v>841700</v>
      </c>
      <c r="E36" s="203">
        <f>SUM(E30:E35)</f>
        <v>888600</v>
      </c>
    </row>
    <row r="37" spans="1:5" ht="15" x14ac:dyDescent="0.2">
      <c r="A37" s="142"/>
      <c r="B37" s="141"/>
      <c r="C37" s="138"/>
      <c r="D37" s="86"/>
      <c r="E37" s="86"/>
    </row>
    <row r="38" spans="1:5" ht="15" x14ac:dyDescent="0.2">
      <c r="A38" s="140" t="s">
        <v>475</v>
      </c>
      <c r="B38" s="141"/>
      <c r="C38" s="138"/>
      <c r="D38" s="86"/>
      <c r="E38" s="86"/>
    </row>
    <row r="39" spans="1:5" ht="15" x14ac:dyDescent="0.2">
      <c r="A39" s="142" t="s">
        <v>286</v>
      </c>
      <c r="B39" s="141" t="s">
        <v>553</v>
      </c>
      <c r="C39" s="129" t="s">
        <v>136</v>
      </c>
      <c r="D39" s="165">
        <f>SUM('6511 Expenditures'!E91)</f>
        <v>65700</v>
      </c>
      <c r="E39" s="165">
        <f>SUM('6511 Expenditures'!F91)</f>
        <v>71088</v>
      </c>
    </row>
    <row r="40" spans="1:5" ht="15" x14ac:dyDescent="0.2">
      <c r="A40" s="142" t="s">
        <v>287</v>
      </c>
      <c r="B40" s="141" t="s">
        <v>553</v>
      </c>
      <c r="C40" s="129" t="s">
        <v>139</v>
      </c>
      <c r="D40" s="165">
        <f>SUM('6511 Expenditures'!E92)</f>
        <v>34000</v>
      </c>
      <c r="E40" s="165">
        <f>SUM('6511 Expenditures'!F92)</f>
        <v>35544</v>
      </c>
    </row>
    <row r="41" spans="1:5" ht="15" x14ac:dyDescent="0.2">
      <c r="A41" s="142" t="s">
        <v>288</v>
      </c>
      <c r="B41" s="141" t="s">
        <v>553</v>
      </c>
      <c r="C41" s="129" t="s">
        <v>151</v>
      </c>
      <c r="D41" s="165">
        <f>SUM('6511 Expenditures'!E93)</f>
        <v>38000</v>
      </c>
      <c r="E41" s="165">
        <f>SUM('6511 Expenditures'!F93)</f>
        <v>39987</v>
      </c>
    </row>
    <row r="42" spans="1:5" ht="15" x14ac:dyDescent="0.2">
      <c r="A42" s="142" t="s">
        <v>289</v>
      </c>
      <c r="B42" s="141" t="s">
        <v>553</v>
      </c>
      <c r="C42" s="129" t="s">
        <v>153</v>
      </c>
      <c r="D42" s="165">
        <f>SUM('6511 Expenditures'!E94)</f>
        <v>123500</v>
      </c>
      <c r="E42" s="165">
        <f>SUM('6511 Expenditures'!F94)</f>
        <v>132145</v>
      </c>
    </row>
    <row r="43" spans="1:5" ht="15" x14ac:dyDescent="0.2">
      <c r="A43" s="142" t="s">
        <v>290</v>
      </c>
      <c r="B43" s="141" t="s">
        <v>553</v>
      </c>
      <c r="C43" s="129" t="s">
        <v>152</v>
      </c>
      <c r="D43" s="165">
        <f>SUM('6511 Expenditures'!E95)</f>
        <v>10500</v>
      </c>
      <c r="E43" s="165">
        <f>SUM('6511 Expenditures'!F95)</f>
        <v>12000</v>
      </c>
    </row>
    <row r="44" spans="1:5" ht="15" x14ac:dyDescent="0.2">
      <c r="A44" s="142" t="s">
        <v>291</v>
      </c>
      <c r="B44" s="141" t="s">
        <v>553</v>
      </c>
      <c r="C44" s="129" t="s">
        <v>193</v>
      </c>
      <c r="D44" s="165">
        <f>SUM('6511 Expenditures'!E96)</f>
        <v>0</v>
      </c>
      <c r="E44" s="165">
        <f>SUM('6511 Expenditures'!F96)</f>
        <v>0</v>
      </c>
    </row>
    <row r="45" spans="1:5" ht="15" x14ac:dyDescent="0.2">
      <c r="A45" s="142" t="s">
        <v>292</v>
      </c>
      <c r="B45" s="141" t="s">
        <v>553</v>
      </c>
      <c r="C45" s="129" t="s">
        <v>154</v>
      </c>
      <c r="D45" s="165">
        <f>SUM('6511 Expenditures'!E97)</f>
        <v>14500</v>
      </c>
      <c r="E45" s="165">
        <f>SUM('6511 Expenditures'!F97)</f>
        <v>15950.000000000002</v>
      </c>
    </row>
    <row r="46" spans="1:5" ht="15" x14ac:dyDescent="0.2">
      <c r="A46" s="142" t="s">
        <v>293</v>
      </c>
      <c r="B46" s="141" t="s">
        <v>553</v>
      </c>
      <c r="C46" s="129" t="s">
        <v>141</v>
      </c>
      <c r="D46" s="165">
        <f>SUM('6511 Expenditures'!E98)</f>
        <v>1200</v>
      </c>
      <c r="E46" s="165">
        <f>SUM('6511 Expenditures'!F98)</f>
        <v>1320</v>
      </c>
    </row>
    <row r="47" spans="1:5" ht="15" x14ac:dyDescent="0.2">
      <c r="A47" s="142" t="s">
        <v>294</v>
      </c>
      <c r="B47" s="141" t="s">
        <v>553</v>
      </c>
      <c r="C47" s="129" t="s">
        <v>155</v>
      </c>
      <c r="D47" s="165">
        <v>0</v>
      </c>
      <c r="E47" s="165">
        <v>0</v>
      </c>
    </row>
    <row r="48" spans="1:5" ht="15" x14ac:dyDescent="0.2">
      <c r="A48" s="142" t="s">
        <v>295</v>
      </c>
      <c r="B48" s="141" t="s">
        <v>553</v>
      </c>
      <c r="C48" s="129" t="s">
        <v>150</v>
      </c>
      <c r="D48" s="165">
        <f>SUM('6511 Expenditures'!E100)</f>
        <v>22300</v>
      </c>
      <c r="E48" s="165">
        <f>SUM('6511 Expenditures'!F100)</f>
        <v>24700</v>
      </c>
    </row>
    <row r="49" spans="1:5" ht="15" x14ac:dyDescent="0.2">
      <c r="A49" s="142" t="s">
        <v>296</v>
      </c>
      <c r="B49" s="141" t="s">
        <v>553</v>
      </c>
      <c r="C49" s="129" t="s">
        <v>483</v>
      </c>
      <c r="D49" s="165">
        <f>SUM('6511 Expenditures'!E102)</f>
        <v>1500</v>
      </c>
      <c r="E49" s="165">
        <f>SUM('6511 Expenditures'!F102)</f>
        <v>1700</v>
      </c>
    </row>
    <row r="50" spans="1:5" ht="15" x14ac:dyDescent="0.2">
      <c r="A50" s="142" t="s">
        <v>297</v>
      </c>
      <c r="B50" s="141" t="s">
        <v>553</v>
      </c>
      <c r="C50" s="129" t="s">
        <v>192</v>
      </c>
      <c r="D50" s="165">
        <f>SUM('6511 Expenditures'!E103)</f>
        <v>3700</v>
      </c>
      <c r="E50" s="165">
        <f>SUM('6511 Expenditures'!F103)</f>
        <v>5000</v>
      </c>
    </row>
    <row r="51" spans="1:5" ht="15" x14ac:dyDescent="0.2">
      <c r="A51" s="142"/>
      <c r="B51" s="141"/>
      <c r="C51" s="144" t="s">
        <v>478</v>
      </c>
      <c r="D51" s="203">
        <f>SUM(D39:D50)</f>
        <v>314900</v>
      </c>
      <c r="E51" s="203">
        <f>SUM(E39:E50)</f>
        <v>339434</v>
      </c>
    </row>
    <row r="52" spans="1:5" ht="15" x14ac:dyDescent="0.2">
      <c r="A52" s="142"/>
      <c r="B52" s="141"/>
      <c r="C52" s="138"/>
      <c r="D52" s="86"/>
      <c r="E52" s="86"/>
    </row>
    <row r="53" spans="1:5" ht="15" x14ac:dyDescent="0.2">
      <c r="A53" s="140" t="s">
        <v>476</v>
      </c>
      <c r="B53" s="141"/>
      <c r="C53" s="138"/>
      <c r="D53" s="86"/>
      <c r="E53" s="86"/>
    </row>
    <row r="54" spans="1:5" ht="15" x14ac:dyDescent="0.2">
      <c r="A54" s="142" t="s">
        <v>298</v>
      </c>
      <c r="B54" s="141" t="s">
        <v>472</v>
      </c>
      <c r="C54" s="129" t="s">
        <v>134</v>
      </c>
      <c r="D54" s="165">
        <f>SUM('6511 Expenditures'!E150)</f>
        <v>7500</v>
      </c>
      <c r="E54" s="165">
        <f>SUM('6511 Expenditures'!F150)</f>
        <v>54000</v>
      </c>
    </row>
    <row r="55" spans="1:5" ht="15" x14ac:dyDescent="0.2">
      <c r="A55" s="142" t="s">
        <v>299</v>
      </c>
      <c r="B55" s="141" t="s">
        <v>472</v>
      </c>
      <c r="C55" s="129" t="s">
        <v>132</v>
      </c>
      <c r="D55" s="165">
        <f>SUM('6511 Expenditures'!E151)</f>
        <v>70000</v>
      </c>
      <c r="E55" s="165">
        <f>SUM('6511 Expenditures'!F151)</f>
        <v>70000</v>
      </c>
    </row>
    <row r="56" spans="1:5" ht="15" x14ac:dyDescent="0.2">
      <c r="A56" s="142" t="s">
        <v>300</v>
      </c>
      <c r="B56" s="141" t="s">
        <v>472</v>
      </c>
      <c r="C56" s="129" t="s">
        <v>133</v>
      </c>
      <c r="D56" s="165">
        <f>SUM('6511 Expenditures'!E152)</f>
        <v>52000</v>
      </c>
      <c r="E56" s="165">
        <f>SUM('6511 Expenditures'!F152)</f>
        <v>0</v>
      </c>
    </row>
    <row r="57" spans="1:5" ht="15" x14ac:dyDescent="0.2">
      <c r="A57" s="142"/>
      <c r="B57" s="141"/>
      <c r="C57" s="144" t="s">
        <v>478</v>
      </c>
      <c r="D57" s="203">
        <f>SUM(D54:D56)</f>
        <v>129500</v>
      </c>
      <c r="E57" s="203">
        <f>SUM(E54:E56)</f>
        <v>124000</v>
      </c>
    </row>
    <row r="58" spans="1:5" ht="15" x14ac:dyDescent="0.2">
      <c r="A58" s="142"/>
      <c r="B58" s="141"/>
      <c r="C58" s="138"/>
      <c r="D58" s="86"/>
      <c r="E58" s="86"/>
    </row>
    <row r="59" spans="1:5" ht="15" x14ac:dyDescent="0.2">
      <c r="A59" s="140" t="s">
        <v>477</v>
      </c>
      <c r="B59" s="141"/>
      <c r="C59" s="138"/>
      <c r="D59" s="86"/>
      <c r="E59" s="86"/>
    </row>
    <row r="60" spans="1:5" ht="15" x14ac:dyDescent="0.2">
      <c r="A60" s="142" t="s">
        <v>301</v>
      </c>
      <c r="B60" s="141" t="s">
        <v>554</v>
      </c>
      <c r="C60" s="129" t="s">
        <v>137</v>
      </c>
      <c r="D60" s="165">
        <f>SUM('6511 Expenditures'!E155)</f>
        <v>9000</v>
      </c>
      <c r="E60" s="165">
        <f>SUM('6511 Expenditures'!F155)</f>
        <v>9920</v>
      </c>
    </row>
    <row r="61" spans="1:5" ht="15" x14ac:dyDescent="0.2">
      <c r="A61" s="142" t="s">
        <v>302</v>
      </c>
      <c r="B61" s="141" t="s">
        <v>554</v>
      </c>
      <c r="C61" s="129" t="s">
        <v>140</v>
      </c>
      <c r="D61" s="165">
        <f>SUM('6511 Expenditures'!E156)</f>
        <v>800</v>
      </c>
      <c r="E61" s="165">
        <f>SUM('6511 Expenditures'!F156)</f>
        <v>1240</v>
      </c>
    </row>
    <row r="62" spans="1:5" ht="15" x14ac:dyDescent="0.2">
      <c r="A62" s="142" t="s">
        <v>303</v>
      </c>
      <c r="B62" s="141" t="s">
        <v>554</v>
      </c>
      <c r="C62" s="129" t="s">
        <v>156</v>
      </c>
      <c r="D62" s="165">
        <f>SUM('6511 Expenditures'!E157)</f>
        <v>6600</v>
      </c>
      <c r="E62" s="165">
        <f>SUM('6511 Expenditures'!F157)</f>
        <v>0</v>
      </c>
    </row>
    <row r="63" spans="1:5" ht="15" x14ac:dyDescent="0.2">
      <c r="A63" s="142" t="s">
        <v>304</v>
      </c>
      <c r="B63" s="141" t="s">
        <v>554</v>
      </c>
      <c r="C63" s="129" t="s">
        <v>157</v>
      </c>
      <c r="D63" s="165">
        <f>SUM('6511 Expenditures'!E158)</f>
        <v>3500</v>
      </c>
      <c r="E63" s="165">
        <f>SUM('6511 Expenditures'!F158)</f>
        <v>6200</v>
      </c>
    </row>
    <row r="64" spans="1:5" ht="15" x14ac:dyDescent="0.2">
      <c r="A64" s="142" t="s">
        <v>305</v>
      </c>
      <c r="B64" s="141" t="s">
        <v>554</v>
      </c>
      <c r="C64" s="129" t="s">
        <v>159</v>
      </c>
      <c r="D64" s="165">
        <f>SUM('6511 Expenditures'!E159)</f>
        <v>24550</v>
      </c>
      <c r="E64" s="165">
        <f>SUM('6511 Expenditures'!F159)</f>
        <v>22000</v>
      </c>
    </row>
    <row r="65" spans="1:5" ht="15" x14ac:dyDescent="0.2">
      <c r="A65" s="142" t="s">
        <v>306</v>
      </c>
      <c r="B65" s="141" t="s">
        <v>554</v>
      </c>
      <c r="C65" s="129" t="s">
        <v>158</v>
      </c>
      <c r="D65" s="165">
        <f>SUM('6511 Expenditures'!E160)</f>
        <v>2400</v>
      </c>
      <c r="E65" s="165">
        <f>SUM('6511 Expenditures'!F160)</f>
        <v>3200</v>
      </c>
    </row>
    <row r="66" spans="1:5" ht="15" x14ac:dyDescent="0.2">
      <c r="A66" s="142" t="s">
        <v>307</v>
      </c>
      <c r="B66" s="141" t="s">
        <v>554</v>
      </c>
      <c r="C66" s="129" t="s">
        <v>160</v>
      </c>
      <c r="D66" s="165">
        <f>SUM('6511 Expenditures'!E161)</f>
        <v>9500</v>
      </c>
      <c r="E66" s="165">
        <f>SUM('6511 Expenditures'!F161)</f>
        <v>9800</v>
      </c>
    </row>
    <row r="67" spans="1:5" ht="15" x14ac:dyDescent="0.2">
      <c r="A67" s="142" t="s">
        <v>308</v>
      </c>
      <c r="B67" s="141" t="s">
        <v>554</v>
      </c>
      <c r="C67" s="129" t="s">
        <v>142</v>
      </c>
      <c r="D67" s="165">
        <f>SUM('6511 Expenditures'!E162)</f>
        <v>200</v>
      </c>
      <c r="E67" s="165">
        <f>SUM('6511 Expenditures'!F162)</f>
        <v>160</v>
      </c>
    </row>
    <row r="68" spans="1:5" ht="15" x14ac:dyDescent="0.2">
      <c r="A68" s="142" t="s">
        <v>309</v>
      </c>
      <c r="B68" s="141" t="s">
        <v>554</v>
      </c>
      <c r="C68" s="129" t="s">
        <v>161</v>
      </c>
      <c r="D68" s="165">
        <f>SUM('6511 Expenditures'!E163)</f>
        <v>0</v>
      </c>
      <c r="E68" s="165">
        <f>SUM('6511 Expenditures'!F163)</f>
        <v>0</v>
      </c>
    </row>
    <row r="69" spans="1:5" ht="30" x14ac:dyDescent="0.2">
      <c r="A69" s="142" t="s">
        <v>310</v>
      </c>
      <c r="B69" s="141" t="s">
        <v>554</v>
      </c>
      <c r="C69" s="160" t="s">
        <v>311</v>
      </c>
      <c r="D69" s="165">
        <f>SUM('6511 Expenditures'!E164)</f>
        <v>3700</v>
      </c>
      <c r="E69" s="165">
        <f>SUM('6511 Expenditures'!F164)</f>
        <v>3700</v>
      </c>
    </row>
    <row r="70" spans="1:5" ht="15" x14ac:dyDescent="0.2">
      <c r="A70" s="142" t="s">
        <v>312</v>
      </c>
      <c r="B70" s="141" t="s">
        <v>554</v>
      </c>
      <c r="C70" s="129" t="s">
        <v>484</v>
      </c>
      <c r="D70" s="165">
        <f>SUM('6511 Expenditures'!E165)</f>
        <v>180</v>
      </c>
      <c r="E70" s="165">
        <f>SUM('6511 Expenditures'!F165)</f>
        <v>190</v>
      </c>
    </row>
    <row r="71" spans="1:5" ht="15" x14ac:dyDescent="0.2">
      <c r="A71" s="139"/>
      <c r="B71" s="138"/>
      <c r="C71" s="144" t="s">
        <v>478</v>
      </c>
      <c r="D71" s="202">
        <f>SUM(D60:D70)</f>
        <v>60430</v>
      </c>
      <c r="E71" s="202">
        <f>SUM(E60:E70)</f>
        <v>56410</v>
      </c>
    </row>
    <row r="72" spans="1:5" x14ac:dyDescent="0.2">
      <c r="A72" s="139"/>
      <c r="B72" s="138"/>
      <c r="C72" s="138"/>
    </row>
    <row r="73" spans="1:5" ht="15" x14ac:dyDescent="0.2">
      <c r="A73" s="139"/>
      <c r="B73" s="138"/>
      <c r="C73" s="170" t="s">
        <v>485</v>
      </c>
      <c r="D73" s="166">
        <f>SUM(D71,D57,D51,D36,D27,D11)</f>
        <v>1698905</v>
      </c>
      <c r="E73" s="166">
        <f>SUM(E71,E57,E51,E36,E27,E11)</f>
        <v>1651564</v>
      </c>
    </row>
    <row r="74" spans="1:5" x14ac:dyDescent="0.2">
      <c r="A74" s="139"/>
      <c r="B74" s="138"/>
      <c r="C74" s="213" t="s">
        <v>565</v>
      </c>
    </row>
    <row r="75" spans="1:5" x14ac:dyDescent="0.2">
      <c r="A75" s="139"/>
      <c r="B75" s="138"/>
      <c r="C75" s="138"/>
      <c r="D75" s="86"/>
      <c r="E75" s="86"/>
    </row>
    <row r="76" spans="1:5" ht="15.75" x14ac:dyDescent="0.2">
      <c r="A76" s="137" t="s">
        <v>487</v>
      </c>
      <c r="B76" s="138"/>
      <c r="C76" s="138"/>
      <c r="D76" s="86"/>
      <c r="E76" s="86"/>
    </row>
    <row r="77" spans="1:5" ht="15.75" x14ac:dyDescent="0.2">
      <c r="A77" s="137"/>
      <c r="B77" s="138"/>
      <c r="C77" s="204"/>
      <c r="D77" s="86"/>
      <c r="E77" s="86"/>
    </row>
    <row r="78" spans="1:5" ht="15" x14ac:dyDescent="0.2">
      <c r="A78" s="149" t="s">
        <v>555</v>
      </c>
      <c r="B78" s="150"/>
      <c r="C78" s="205"/>
      <c r="D78" s="86"/>
      <c r="E78" s="86"/>
    </row>
    <row r="79" spans="1:5" ht="15" x14ac:dyDescent="0.2">
      <c r="A79" s="151" t="s">
        <v>209</v>
      </c>
      <c r="B79" s="150" t="s">
        <v>488</v>
      </c>
      <c r="C79" s="205" t="s">
        <v>40</v>
      </c>
      <c r="D79" s="165">
        <f>SUM('6511 Expenditures'!E39)</f>
        <v>5000</v>
      </c>
      <c r="E79" s="165">
        <f>SUM('6511 Expenditures'!F39)</f>
        <v>5000</v>
      </c>
    </row>
    <row r="80" spans="1:5" ht="15" x14ac:dyDescent="0.2">
      <c r="A80" s="151" t="s">
        <v>208</v>
      </c>
      <c r="B80" s="150" t="s">
        <v>488</v>
      </c>
      <c r="C80" s="206" t="s">
        <v>163</v>
      </c>
      <c r="D80" s="165">
        <f>SUM('6511 Expenditures'!E40)</f>
        <v>3000</v>
      </c>
      <c r="E80" s="165">
        <f>SUM('6511 Expenditures'!F40)</f>
        <v>3000</v>
      </c>
    </row>
    <row r="81" spans="1:5" ht="15" x14ac:dyDescent="0.2">
      <c r="A81" s="151" t="s">
        <v>210</v>
      </c>
      <c r="B81" s="150" t="s">
        <v>489</v>
      </c>
      <c r="C81" s="206" t="s">
        <v>164</v>
      </c>
      <c r="D81" s="165">
        <f>SUM('6511 Expenditures'!E43)</f>
        <v>2000</v>
      </c>
      <c r="E81" s="165">
        <f>SUM('6511 Expenditures'!F43)</f>
        <v>2500</v>
      </c>
    </row>
    <row r="82" spans="1:5" ht="15" x14ac:dyDescent="0.25">
      <c r="A82" s="151"/>
      <c r="B82" s="150"/>
      <c r="C82" s="207" t="s">
        <v>550</v>
      </c>
      <c r="D82" s="208">
        <f>SUM(D79:D81)</f>
        <v>10000</v>
      </c>
      <c r="E82" s="208">
        <f>SUM(E79:E81)</f>
        <v>10500</v>
      </c>
    </row>
    <row r="83" spans="1:5" ht="15" x14ac:dyDescent="0.2">
      <c r="A83" s="151"/>
      <c r="B83" s="150"/>
      <c r="C83" s="206"/>
      <c r="D83" s="86"/>
      <c r="E83" s="86"/>
    </row>
    <row r="84" spans="1:5" ht="15" x14ac:dyDescent="0.2">
      <c r="A84" s="135" t="s">
        <v>556</v>
      </c>
      <c r="B84" s="150"/>
      <c r="C84" s="160"/>
      <c r="D84" s="86"/>
      <c r="E84" s="86"/>
    </row>
    <row r="85" spans="1:5" ht="30" x14ac:dyDescent="0.2">
      <c r="A85" s="152" t="s">
        <v>211</v>
      </c>
      <c r="B85" s="150" t="s">
        <v>490</v>
      </c>
      <c r="C85" s="129" t="s">
        <v>165</v>
      </c>
      <c r="D85" s="165">
        <f>SUM('6511 Expenditures'!E46)</f>
        <v>8000</v>
      </c>
      <c r="E85" s="165">
        <f>SUM('6511 Expenditures'!F46)</f>
        <v>9000</v>
      </c>
    </row>
    <row r="86" spans="1:5" ht="30" x14ac:dyDescent="0.2">
      <c r="A86" s="152" t="s">
        <v>212</v>
      </c>
      <c r="B86" s="150" t="s">
        <v>491</v>
      </c>
      <c r="C86" s="129" t="s">
        <v>174</v>
      </c>
      <c r="D86" s="165">
        <f>SUM('6511 Expenditures'!E47)</f>
        <v>8800</v>
      </c>
      <c r="E86" s="165">
        <f>SUM('6511 Expenditures'!F47)</f>
        <v>9100</v>
      </c>
    </row>
    <row r="87" spans="1:5" ht="30" x14ac:dyDescent="0.2">
      <c r="A87" s="152" t="s">
        <v>213</v>
      </c>
      <c r="B87" s="150" t="s">
        <v>490</v>
      </c>
      <c r="C87" s="129" t="s">
        <v>45</v>
      </c>
      <c r="D87" s="165">
        <f>SUM('6511 Expenditures'!E48)</f>
        <v>45000</v>
      </c>
      <c r="E87" s="165">
        <f>SUM('6511 Expenditures'!F48)</f>
        <v>30000</v>
      </c>
    </row>
    <row r="88" spans="1:5" ht="30" x14ac:dyDescent="0.2">
      <c r="A88" s="152" t="s">
        <v>214</v>
      </c>
      <c r="B88" s="150" t="s">
        <v>491</v>
      </c>
      <c r="C88" s="209" t="s">
        <v>173</v>
      </c>
      <c r="D88" s="210">
        <f>SUM('6511 Expenditures'!E49)</f>
        <v>8000</v>
      </c>
      <c r="E88" s="210">
        <f>SUM('6511 Expenditures'!F49)</f>
        <v>12000</v>
      </c>
    </row>
    <row r="89" spans="1:5" ht="30" x14ac:dyDescent="0.2">
      <c r="A89" s="152" t="s">
        <v>215</v>
      </c>
      <c r="B89" s="150" t="s">
        <v>490</v>
      </c>
      <c r="C89" s="129" t="s">
        <v>166</v>
      </c>
      <c r="D89" s="165">
        <f>SUM('6511 Expenditures'!E50)</f>
        <v>20000</v>
      </c>
      <c r="E89" s="165">
        <f>SUM('6511 Expenditures'!F50)</f>
        <v>30000</v>
      </c>
    </row>
    <row r="90" spans="1:5" ht="30" x14ac:dyDescent="0.2">
      <c r="A90" s="152" t="s">
        <v>357</v>
      </c>
      <c r="B90" s="150" t="s">
        <v>491</v>
      </c>
      <c r="C90" s="129" t="s">
        <v>42</v>
      </c>
      <c r="D90" s="165">
        <f>SUM('6511 Expenditures'!E51)</f>
        <v>0</v>
      </c>
      <c r="E90" s="165">
        <f>SUM('6511 Expenditures'!F51)</f>
        <v>0</v>
      </c>
    </row>
    <row r="91" spans="1:5" ht="15" x14ac:dyDescent="0.25">
      <c r="A91" s="152"/>
      <c r="B91" s="150"/>
      <c r="C91" s="176" t="s">
        <v>550</v>
      </c>
      <c r="D91" s="208">
        <f>SUM(D85:D90)</f>
        <v>89800</v>
      </c>
      <c r="E91" s="208">
        <f>SUM(E85:E90)</f>
        <v>90100</v>
      </c>
    </row>
    <row r="92" spans="1:5" ht="15" x14ac:dyDescent="0.2">
      <c r="A92" s="152"/>
      <c r="B92" s="150"/>
      <c r="C92" s="129"/>
      <c r="D92" s="86"/>
      <c r="E92" s="86"/>
    </row>
    <row r="93" spans="1:5" ht="15" x14ac:dyDescent="0.2">
      <c r="A93" s="153" t="s">
        <v>492</v>
      </c>
      <c r="B93" s="150"/>
      <c r="C93" s="154"/>
      <c r="D93" s="86"/>
      <c r="E93" s="86"/>
    </row>
    <row r="94" spans="1:5" ht="30" x14ac:dyDescent="0.2">
      <c r="A94" s="152" t="s">
        <v>216</v>
      </c>
      <c r="B94" s="150" t="s">
        <v>493</v>
      </c>
      <c r="C94" s="129" t="s">
        <v>38</v>
      </c>
      <c r="D94" s="165">
        <f>SUM('6511 Expenditures'!E54)</f>
        <v>3000</v>
      </c>
      <c r="E94" s="165">
        <f>SUM('6511 Expenditures'!F54)</f>
        <v>3000</v>
      </c>
    </row>
    <row r="95" spans="1:5" ht="30" x14ac:dyDescent="0.2">
      <c r="A95" s="152" t="s">
        <v>217</v>
      </c>
      <c r="B95" s="150" t="s">
        <v>493</v>
      </c>
      <c r="C95" s="129" t="s">
        <v>39</v>
      </c>
      <c r="D95" s="165">
        <f>SUM('6511 Expenditures'!E55)</f>
        <v>3000</v>
      </c>
      <c r="E95" s="165">
        <f>SUM('6511 Expenditures'!F55)</f>
        <v>4000</v>
      </c>
    </row>
    <row r="96" spans="1:5" ht="30" x14ac:dyDescent="0.2">
      <c r="A96" s="152" t="s">
        <v>218</v>
      </c>
      <c r="B96" s="150" t="s">
        <v>493</v>
      </c>
      <c r="C96" s="129" t="s">
        <v>162</v>
      </c>
      <c r="D96" s="165">
        <f>SUM('6511 Expenditures'!E56)</f>
        <v>5300</v>
      </c>
      <c r="E96" s="165">
        <f>SUM('6511 Expenditures'!F56)</f>
        <v>5300</v>
      </c>
    </row>
    <row r="97" spans="1:5" ht="30" x14ac:dyDescent="0.2">
      <c r="A97" s="152" t="s">
        <v>219</v>
      </c>
      <c r="B97" s="150" t="s">
        <v>493</v>
      </c>
      <c r="C97" s="129" t="s">
        <v>167</v>
      </c>
      <c r="D97" s="165">
        <f>SUM('6511 Expenditures'!E57)</f>
        <v>1700</v>
      </c>
      <c r="E97" s="165">
        <f>SUM('6511 Expenditures'!F57)</f>
        <v>1700</v>
      </c>
    </row>
    <row r="98" spans="1:5" ht="15" x14ac:dyDescent="0.25">
      <c r="A98" s="152"/>
      <c r="B98" s="150"/>
      <c r="C98" s="176" t="s">
        <v>550</v>
      </c>
      <c r="D98" s="208">
        <f>SUM(D94:D97)</f>
        <v>13000</v>
      </c>
      <c r="E98" s="208">
        <f>SUM(E94:E97)</f>
        <v>14000</v>
      </c>
    </row>
    <row r="99" spans="1:5" ht="15" x14ac:dyDescent="0.2">
      <c r="A99" s="152"/>
      <c r="B99" s="150"/>
      <c r="C99" s="129"/>
      <c r="D99" s="86"/>
      <c r="E99" s="86"/>
    </row>
    <row r="100" spans="1:5" ht="15" x14ac:dyDescent="0.2">
      <c r="A100" s="149" t="s">
        <v>494</v>
      </c>
      <c r="B100" s="150"/>
      <c r="C100" s="129"/>
      <c r="D100" s="86"/>
      <c r="E100" s="86"/>
    </row>
    <row r="101" spans="1:5" ht="30" x14ac:dyDescent="0.2">
      <c r="A101" s="151" t="s">
        <v>220</v>
      </c>
      <c r="B101" s="150" t="s">
        <v>495</v>
      </c>
      <c r="C101" s="160" t="s">
        <v>168</v>
      </c>
      <c r="D101" s="165">
        <f>SUM('6511 Expenditures'!E60)</f>
        <v>500</v>
      </c>
      <c r="E101" s="165">
        <f>SUM('6511 Expenditures'!F60)</f>
        <v>500</v>
      </c>
    </row>
    <row r="102" spans="1:5" ht="30" x14ac:dyDescent="0.2">
      <c r="A102" s="151" t="s">
        <v>221</v>
      </c>
      <c r="B102" s="150" t="s">
        <v>495</v>
      </c>
      <c r="C102" s="129" t="s">
        <v>169</v>
      </c>
      <c r="D102" s="165">
        <f>SUM('6511 Expenditures'!E61)</f>
        <v>100</v>
      </c>
      <c r="E102" s="165">
        <f>SUM('6511 Expenditures'!F61)</f>
        <v>100</v>
      </c>
    </row>
    <row r="103" spans="1:5" ht="30" x14ac:dyDescent="0.2">
      <c r="A103" s="151" t="s">
        <v>222</v>
      </c>
      <c r="B103" s="150" t="s">
        <v>495</v>
      </c>
      <c r="C103" s="129" t="s">
        <v>171</v>
      </c>
      <c r="D103" s="165">
        <f>SUM('6511 Expenditures'!E62)</f>
        <v>400</v>
      </c>
      <c r="E103" s="165">
        <f>SUM('6511 Expenditures'!F62)</f>
        <v>400</v>
      </c>
    </row>
    <row r="104" spans="1:5" ht="15" x14ac:dyDescent="0.25">
      <c r="A104" s="151"/>
      <c r="B104" s="150"/>
      <c r="C104" s="176" t="s">
        <v>550</v>
      </c>
      <c r="D104" s="208">
        <f>SUM(D101:D103)</f>
        <v>1000</v>
      </c>
      <c r="E104" s="208">
        <f>SUM(E101:E103)</f>
        <v>1000</v>
      </c>
    </row>
    <row r="105" spans="1:5" ht="15" x14ac:dyDescent="0.2">
      <c r="A105" s="151"/>
      <c r="B105" s="150"/>
      <c r="C105" s="159"/>
      <c r="D105" s="86"/>
      <c r="E105" s="86"/>
    </row>
    <row r="106" spans="1:5" ht="15" x14ac:dyDescent="0.2">
      <c r="A106" s="135" t="s">
        <v>496</v>
      </c>
      <c r="B106" s="150"/>
      <c r="C106" s="159"/>
      <c r="D106" s="86"/>
      <c r="E106" s="86"/>
    </row>
    <row r="107" spans="1:5" ht="30" x14ac:dyDescent="0.2">
      <c r="A107" s="152" t="s">
        <v>223</v>
      </c>
      <c r="B107" s="150" t="s">
        <v>497</v>
      </c>
      <c r="C107" s="129" t="s">
        <v>498</v>
      </c>
      <c r="D107" s="165">
        <f>SUM('6511 Expenditures'!E65)</f>
        <v>10725</v>
      </c>
      <c r="E107" s="165">
        <f>SUM('6511 Expenditures'!F65)</f>
        <v>11260</v>
      </c>
    </row>
    <row r="108" spans="1:5" ht="30" x14ac:dyDescent="0.2">
      <c r="A108" s="152" t="s">
        <v>224</v>
      </c>
      <c r="B108" s="150" t="s">
        <v>497</v>
      </c>
      <c r="C108" s="129" t="s">
        <v>172</v>
      </c>
      <c r="D108" s="165">
        <f>SUM('6511 Expenditures'!E69)</f>
        <v>7900</v>
      </c>
      <c r="E108" s="165">
        <f>SUM('6511 Expenditures'!F69)</f>
        <v>8300</v>
      </c>
    </row>
    <row r="109" spans="1:5" ht="15" x14ac:dyDescent="0.25">
      <c r="A109" s="152"/>
      <c r="B109" s="150"/>
      <c r="C109" s="176" t="s">
        <v>550</v>
      </c>
      <c r="D109" s="208">
        <f>SUM(D107:D108)</f>
        <v>18625</v>
      </c>
      <c r="E109" s="208">
        <f>SUM(E107:E108)</f>
        <v>19560</v>
      </c>
    </row>
    <row r="110" spans="1:5" ht="15" x14ac:dyDescent="0.2">
      <c r="A110" s="151"/>
      <c r="B110" s="150"/>
      <c r="C110" s="129"/>
      <c r="D110" s="86"/>
      <c r="E110" s="86"/>
    </row>
    <row r="111" spans="1:5" ht="15" x14ac:dyDescent="0.2">
      <c r="A111" s="135" t="s">
        <v>499</v>
      </c>
      <c r="B111" s="150"/>
      <c r="C111" s="129"/>
      <c r="D111" s="86"/>
      <c r="E111" s="86"/>
    </row>
    <row r="112" spans="1:5" ht="15" x14ac:dyDescent="0.2">
      <c r="A112" s="152" t="s">
        <v>225</v>
      </c>
      <c r="B112" s="150" t="s">
        <v>500</v>
      </c>
      <c r="C112" s="129" t="s">
        <v>43</v>
      </c>
      <c r="D112" s="165">
        <f>SUM('6511 Expenditures'!E72)</f>
        <v>2500</v>
      </c>
      <c r="E112" s="165">
        <f>SUM('6511 Expenditures'!F72)</f>
        <v>2500</v>
      </c>
    </row>
    <row r="113" spans="1:5" ht="15" x14ac:dyDescent="0.2">
      <c r="A113" s="152" t="s">
        <v>226</v>
      </c>
      <c r="B113" s="150" t="s">
        <v>500</v>
      </c>
      <c r="C113" s="129" t="s">
        <v>44</v>
      </c>
      <c r="D113" s="165">
        <f>SUM('6511 Expenditures'!E76)</f>
        <v>8000</v>
      </c>
      <c r="E113" s="165">
        <f>SUM('6511 Expenditures'!F76)</f>
        <v>8000</v>
      </c>
    </row>
    <row r="114" spans="1:5" ht="15" x14ac:dyDescent="0.2">
      <c r="A114" s="116" t="s">
        <v>370</v>
      </c>
      <c r="B114" s="178" t="s">
        <v>500</v>
      </c>
      <c r="C114" s="130" t="s">
        <v>371</v>
      </c>
      <c r="D114" s="165">
        <f>SUM('6511 Expenditures'!E77)</f>
        <v>450</v>
      </c>
      <c r="E114" s="165">
        <f>SUM('6511 Expenditures'!F77)</f>
        <v>100</v>
      </c>
    </row>
    <row r="115" spans="1:5" ht="15" x14ac:dyDescent="0.25">
      <c r="A115" s="152"/>
      <c r="B115" s="150"/>
      <c r="C115" s="176" t="s">
        <v>550</v>
      </c>
      <c r="D115" s="208">
        <f>SUM(D112:D114)</f>
        <v>10950</v>
      </c>
      <c r="E115" s="208">
        <f>SUM(E112:E114)</f>
        <v>10600</v>
      </c>
    </row>
    <row r="116" spans="1:5" ht="15" x14ac:dyDescent="0.2">
      <c r="A116" s="151"/>
      <c r="B116" s="150"/>
      <c r="C116" s="129"/>
      <c r="D116" s="86"/>
      <c r="E116" s="86"/>
    </row>
    <row r="117" spans="1:5" ht="15" x14ac:dyDescent="0.2">
      <c r="A117" s="135" t="s">
        <v>501</v>
      </c>
      <c r="B117" s="150"/>
      <c r="C117" s="129"/>
      <c r="D117" s="86"/>
      <c r="E117" s="86"/>
    </row>
    <row r="118" spans="1:5" ht="15" x14ac:dyDescent="0.2">
      <c r="A118" s="151" t="s">
        <v>227</v>
      </c>
      <c r="B118" s="155" t="s">
        <v>502</v>
      </c>
      <c r="C118" s="129" t="s">
        <v>181</v>
      </c>
      <c r="D118" s="165">
        <f>SUM('6511 Expenditures'!E110)</f>
        <v>36000</v>
      </c>
      <c r="E118" s="165">
        <f>SUM('6511 Expenditures'!F110)</f>
        <v>36000</v>
      </c>
    </row>
    <row r="119" spans="1:5" ht="15" x14ac:dyDescent="0.2">
      <c r="A119" s="151" t="s">
        <v>228</v>
      </c>
      <c r="B119" s="155" t="s">
        <v>502</v>
      </c>
      <c r="C119" s="129" t="s">
        <v>182</v>
      </c>
      <c r="D119" s="165">
        <f>SUM('6511 Expenditures'!E111)</f>
        <v>20000</v>
      </c>
      <c r="E119" s="165">
        <f>SUM('6511 Expenditures'!F111)</f>
        <v>20000</v>
      </c>
    </row>
    <row r="120" spans="1:5" ht="15" x14ac:dyDescent="0.2">
      <c r="A120" s="156" t="s">
        <v>229</v>
      </c>
      <c r="B120" s="150" t="s">
        <v>503</v>
      </c>
      <c r="C120" s="160"/>
      <c r="D120" s="165">
        <f>SUM('6511 Expenditures'!E112)</f>
        <v>1100</v>
      </c>
      <c r="E120" s="165">
        <f>SUM('6511 Expenditures'!F112)</f>
        <v>1300</v>
      </c>
    </row>
    <row r="121" spans="1:5" ht="15" x14ac:dyDescent="0.25">
      <c r="A121" s="156"/>
      <c r="B121" s="150"/>
      <c r="C121" s="176" t="s">
        <v>550</v>
      </c>
      <c r="D121" s="283">
        <f>SUM(D118:D120)</f>
        <v>57100</v>
      </c>
      <c r="E121" s="283">
        <f>SUM(E118:E120)</f>
        <v>57300</v>
      </c>
    </row>
    <row r="122" spans="1:5" ht="15" x14ac:dyDescent="0.2">
      <c r="A122" s="156"/>
      <c r="B122" s="150"/>
      <c r="C122" s="150"/>
      <c r="D122" s="86"/>
      <c r="E122" s="86"/>
    </row>
    <row r="123" spans="1:5" ht="15" x14ac:dyDescent="0.2">
      <c r="A123" s="135" t="s">
        <v>504</v>
      </c>
      <c r="B123" s="150"/>
      <c r="C123" s="155"/>
      <c r="D123" s="86"/>
      <c r="E123" s="86"/>
    </row>
    <row r="124" spans="1:5" ht="15" x14ac:dyDescent="0.2">
      <c r="A124" s="157" t="s">
        <v>230</v>
      </c>
      <c r="B124" s="150" t="s">
        <v>505</v>
      </c>
      <c r="C124" s="129" t="s">
        <v>196</v>
      </c>
      <c r="D124" s="165">
        <f>SUM('6511 Expenditures'!E115)</f>
        <v>9000</v>
      </c>
      <c r="E124" s="165">
        <f>SUM('6511 Expenditures'!F115)</f>
        <v>9000</v>
      </c>
    </row>
    <row r="125" spans="1:5" ht="15" x14ac:dyDescent="0.25">
      <c r="A125" s="157"/>
      <c r="B125" s="150"/>
      <c r="C125" s="176" t="s">
        <v>550</v>
      </c>
      <c r="D125" s="283">
        <f>SUM(D124)</f>
        <v>9000</v>
      </c>
      <c r="E125" s="283">
        <f>SUM(E124)</f>
        <v>9000</v>
      </c>
    </row>
    <row r="126" spans="1:5" ht="15" x14ac:dyDescent="0.2">
      <c r="A126" s="157"/>
      <c r="B126" s="150"/>
      <c r="C126" s="129"/>
      <c r="D126" s="86"/>
      <c r="E126" s="86"/>
    </row>
    <row r="127" spans="1:5" ht="15" x14ac:dyDescent="0.2">
      <c r="A127" s="158" t="s">
        <v>506</v>
      </c>
      <c r="B127" s="150"/>
      <c r="C127" s="129"/>
      <c r="D127" s="86"/>
      <c r="E127" s="86"/>
    </row>
    <row r="128" spans="1:5" ht="30" x14ac:dyDescent="0.2">
      <c r="A128" s="151" t="s">
        <v>231</v>
      </c>
      <c r="B128" s="150" t="s">
        <v>507</v>
      </c>
      <c r="C128" s="129" t="s">
        <v>180</v>
      </c>
      <c r="D128" s="165">
        <f>SUM('6511 Expenditures'!E118)</f>
        <v>61000</v>
      </c>
      <c r="E128" s="165">
        <f>SUM('6511 Expenditures'!F118)</f>
        <v>60000</v>
      </c>
    </row>
    <row r="129" spans="1:5" ht="15" x14ac:dyDescent="0.2">
      <c r="A129" s="151" t="s">
        <v>232</v>
      </c>
      <c r="B129" s="150" t="s">
        <v>508</v>
      </c>
      <c r="C129" s="160" t="s">
        <v>176</v>
      </c>
      <c r="D129" s="165">
        <f>SUM('6511 Expenditures'!E119)</f>
        <v>25000</v>
      </c>
      <c r="E129" s="165">
        <f>SUM('6511 Expenditures'!F119)</f>
        <v>15000</v>
      </c>
    </row>
    <row r="130" spans="1:5" ht="15" x14ac:dyDescent="0.2">
      <c r="A130" s="151" t="s">
        <v>233</v>
      </c>
      <c r="B130" s="150" t="s">
        <v>508</v>
      </c>
      <c r="C130" s="160" t="s">
        <v>199</v>
      </c>
      <c r="D130" s="165">
        <f>SUM('6511 Expenditures'!E120)</f>
        <v>13000</v>
      </c>
      <c r="E130" s="165">
        <f>SUM('6511 Expenditures'!F120)</f>
        <v>13000</v>
      </c>
    </row>
    <row r="131" spans="1:5" ht="15" x14ac:dyDescent="0.25">
      <c r="A131" s="151"/>
      <c r="B131" s="150"/>
      <c r="C131" s="176" t="s">
        <v>550</v>
      </c>
      <c r="D131" s="208">
        <f>SUM(D128:D130)</f>
        <v>99000</v>
      </c>
      <c r="E131" s="208">
        <f>SUM(E128:E130)</f>
        <v>88000</v>
      </c>
    </row>
    <row r="132" spans="1:5" ht="15" x14ac:dyDescent="0.2">
      <c r="A132" s="151"/>
      <c r="B132" s="150"/>
      <c r="C132" s="160"/>
      <c r="D132" s="86"/>
      <c r="E132" s="86"/>
    </row>
    <row r="133" spans="1:5" ht="15" x14ac:dyDescent="0.2">
      <c r="A133" s="135" t="s">
        <v>509</v>
      </c>
      <c r="B133" s="150"/>
      <c r="C133" s="160"/>
      <c r="D133" s="86"/>
      <c r="E133" s="86"/>
    </row>
    <row r="134" spans="1:5" ht="15" x14ac:dyDescent="0.2">
      <c r="A134" s="156" t="s">
        <v>234</v>
      </c>
      <c r="B134" s="150" t="s">
        <v>548</v>
      </c>
      <c r="C134" s="129" t="s">
        <v>41</v>
      </c>
      <c r="D134" s="165">
        <f>SUM('6511 Expenditures'!E123)</f>
        <v>45000</v>
      </c>
      <c r="E134" s="165">
        <f>SUM('6511 Expenditures'!F123)</f>
        <v>45000</v>
      </c>
    </row>
    <row r="135" spans="1:5" ht="15" x14ac:dyDescent="0.2">
      <c r="A135" s="156" t="s">
        <v>235</v>
      </c>
      <c r="B135" s="150" t="s">
        <v>548</v>
      </c>
      <c r="C135" s="129" t="s">
        <v>197</v>
      </c>
      <c r="D135" s="165">
        <f>SUM('6511 Expenditures'!E124)</f>
        <v>30000</v>
      </c>
      <c r="E135" s="165">
        <f>SUM('6511 Expenditures'!F124)</f>
        <v>30000</v>
      </c>
    </row>
    <row r="136" spans="1:5" ht="15" x14ac:dyDescent="0.2">
      <c r="A136" s="156" t="s">
        <v>511</v>
      </c>
      <c r="B136" s="150" t="s">
        <v>548</v>
      </c>
      <c r="C136" s="129" t="s">
        <v>512</v>
      </c>
      <c r="D136" s="165">
        <f>SUM('6511 Expenditures'!E125)</f>
        <v>4500</v>
      </c>
      <c r="E136" s="165">
        <f>SUM('6511 Expenditures'!F125)</f>
        <v>4500</v>
      </c>
    </row>
    <row r="137" spans="1:5" ht="15" x14ac:dyDescent="0.2">
      <c r="A137" s="156" t="s">
        <v>236</v>
      </c>
      <c r="B137" s="150" t="s">
        <v>548</v>
      </c>
      <c r="C137" s="129" t="s">
        <v>175</v>
      </c>
      <c r="D137" s="165">
        <f>SUM('6511 Expenditures'!E126)</f>
        <v>1000</v>
      </c>
      <c r="E137" s="165">
        <f>SUM('6511 Expenditures'!F126)</f>
        <v>500</v>
      </c>
    </row>
    <row r="138" spans="1:5" ht="15" x14ac:dyDescent="0.2">
      <c r="A138" s="156" t="s">
        <v>237</v>
      </c>
      <c r="B138" s="150" t="s">
        <v>548</v>
      </c>
      <c r="C138" s="129" t="s">
        <v>179</v>
      </c>
      <c r="D138" s="165">
        <f>SUM('6511 Expenditures'!E127)</f>
        <v>1000</v>
      </c>
      <c r="E138" s="165">
        <f>SUM('6511 Expenditures'!F127)</f>
        <v>1000</v>
      </c>
    </row>
    <row r="139" spans="1:5" ht="15" x14ac:dyDescent="0.2">
      <c r="A139" s="156" t="s">
        <v>238</v>
      </c>
      <c r="B139" s="150" t="s">
        <v>548</v>
      </c>
      <c r="C139" s="129" t="s">
        <v>178</v>
      </c>
      <c r="D139" s="165">
        <f>SUM('6511 Expenditures'!E128)</f>
        <v>17000</v>
      </c>
      <c r="E139" s="165">
        <f>SUM('6511 Expenditures'!F128)</f>
        <v>18000</v>
      </c>
    </row>
    <row r="140" spans="1:5" ht="15" x14ac:dyDescent="0.2">
      <c r="A140" s="156" t="s">
        <v>239</v>
      </c>
      <c r="B140" s="150" t="s">
        <v>548</v>
      </c>
      <c r="C140" s="129" t="s">
        <v>513</v>
      </c>
      <c r="D140" s="173">
        <f>SUM('6511 Expenditures'!E129)</f>
        <v>22500</v>
      </c>
      <c r="E140" s="173">
        <f>SUM('6511 Expenditures'!F129)</f>
        <v>25000</v>
      </c>
    </row>
    <row r="141" spans="1:5" ht="15" x14ac:dyDescent="0.2">
      <c r="A141" s="125" t="s">
        <v>240</v>
      </c>
      <c r="B141" s="180" t="s">
        <v>548</v>
      </c>
      <c r="C141" s="117" t="s">
        <v>388</v>
      </c>
      <c r="D141" s="165">
        <f>SUM('6511 Expenditures'!E130)</f>
        <v>1500</v>
      </c>
      <c r="E141" s="165">
        <f>SUM('6511 Expenditures'!F130)</f>
        <v>2000</v>
      </c>
    </row>
    <row r="142" spans="1:5" ht="15" x14ac:dyDescent="0.2">
      <c r="A142" s="156" t="s">
        <v>241</v>
      </c>
      <c r="B142" s="150" t="s">
        <v>548</v>
      </c>
      <c r="C142" s="129" t="s">
        <v>177</v>
      </c>
      <c r="D142" s="165">
        <f>SUM('6511 Expenditures'!E131)</f>
        <v>3500</v>
      </c>
      <c r="E142" s="165">
        <f>SUM('6511 Expenditures'!F131)</f>
        <v>3500</v>
      </c>
    </row>
    <row r="143" spans="1:5" ht="15" x14ac:dyDescent="0.25">
      <c r="A143" s="156"/>
      <c r="B143" s="150"/>
      <c r="C143" s="176" t="s">
        <v>550</v>
      </c>
      <c r="D143" s="208">
        <f>SUM(D134:D142)</f>
        <v>126000</v>
      </c>
      <c r="E143" s="208">
        <f>SUM(E134:E142)</f>
        <v>129500</v>
      </c>
    </row>
    <row r="144" spans="1:5" ht="15" x14ac:dyDescent="0.2">
      <c r="A144" s="151"/>
      <c r="B144" s="150"/>
      <c r="C144" s="129"/>
      <c r="D144" s="86"/>
      <c r="E144" s="86"/>
    </row>
    <row r="145" spans="1:5" ht="15" x14ac:dyDescent="0.2">
      <c r="A145" s="135" t="s">
        <v>514</v>
      </c>
      <c r="B145" s="150"/>
      <c r="C145" s="129"/>
      <c r="D145" s="86"/>
      <c r="E145" s="86"/>
    </row>
    <row r="146" spans="1:5" ht="30" x14ac:dyDescent="0.2">
      <c r="A146" s="151" t="s">
        <v>242</v>
      </c>
      <c r="B146" s="150" t="s">
        <v>515</v>
      </c>
      <c r="C146" s="129" t="s">
        <v>168</v>
      </c>
      <c r="D146" s="165">
        <f>SUM('6511 Expenditures'!E134)</f>
        <v>200</v>
      </c>
      <c r="E146" s="165">
        <f>SUM('6511 Expenditures'!F134)</f>
        <v>200</v>
      </c>
    </row>
    <row r="147" spans="1:5" ht="15" x14ac:dyDescent="0.2">
      <c r="A147" s="151" t="s">
        <v>243</v>
      </c>
      <c r="B147" s="150" t="s">
        <v>515</v>
      </c>
      <c r="C147" s="129" t="s">
        <v>169</v>
      </c>
      <c r="D147" s="165">
        <f>SUM('6511 Expenditures'!E135)</f>
        <v>400</v>
      </c>
      <c r="E147" s="165">
        <f>SUM('6511 Expenditures'!F135)</f>
        <v>400</v>
      </c>
    </row>
    <row r="148" spans="1:5" ht="15" x14ac:dyDescent="0.2">
      <c r="A148" s="151" t="s">
        <v>244</v>
      </c>
      <c r="B148" s="150" t="s">
        <v>515</v>
      </c>
      <c r="C148" s="129" t="s">
        <v>171</v>
      </c>
      <c r="D148" s="165">
        <f>SUM('6511 Expenditures'!E136)</f>
        <v>300</v>
      </c>
      <c r="E148" s="165">
        <f>SUM('6511 Expenditures'!F136)</f>
        <v>300</v>
      </c>
    </row>
    <row r="149" spans="1:5" ht="15" x14ac:dyDescent="0.25">
      <c r="A149" s="151"/>
      <c r="B149" s="150"/>
      <c r="C149" s="176" t="s">
        <v>550</v>
      </c>
      <c r="D149" s="208">
        <f>SUM(D146:D148)</f>
        <v>900</v>
      </c>
      <c r="E149" s="208">
        <f>SUM(E146:E148)</f>
        <v>900</v>
      </c>
    </row>
    <row r="150" spans="1:5" ht="15" x14ac:dyDescent="0.2">
      <c r="A150" s="151"/>
      <c r="B150" s="150"/>
      <c r="C150" s="159"/>
      <c r="D150" s="86"/>
      <c r="E150" s="86"/>
    </row>
    <row r="151" spans="1:5" ht="15" x14ac:dyDescent="0.2">
      <c r="A151" s="135" t="s">
        <v>516</v>
      </c>
      <c r="B151" s="150"/>
      <c r="C151" s="159"/>
      <c r="D151" s="86"/>
      <c r="E151" s="86"/>
    </row>
    <row r="152" spans="1:5" ht="15" x14ac:dyDescent="0.2">
      <c r="A152" s="152" t="s">
        <v>245</v>
      </c>
      <c r="B152" s="155" t="s">
        <v>549</v>
      </c>
      <c r="C152" s="129" t="s">
        <v>517</v>
      </c>
      <c r="D152" s="165">
        <f>SUM('6511 Expenditures'!E139)</f>
        <v>997</v>
      </c>
      <c r="E152" s="165">
        <f>SUM('6511 Expenditures'!F139)</f>
        <v>1000</v>
      </c>
    </row>
    <row r="153" spans="1:5" ht="15" x14ac:dyDescent="0.2">
      <c r="A153" s="152" t="s">
        <v>246</v>
      </c>
      <c r="B153" s="155" t="s">
        <v>549</v>
      </c>
      <c r="C153" s="129" t="s">
        <v>518</v>
      </c>
      <c r="D153" s="165">
        <f>SUM('6511 Expenditures'!E140)</f>
        <v>6489</v>
      </c>
      <c r="E153" s="165">
        <f>SUM('6511 Expenditures'!F140)</f>
        <v>6500</v>
      </c>
    </row>
    <row r="154" spans="1:5" ht="30" x14ac:dyDescent="0.2">
      <c r="A154" s="152" t="s">
        <v>247</v>
      </c>
      <c r="B154" s="155" t="s">
        <v>549</v>
      </c>
      <c r="C154" s="129" t="s">
        <v>205</v>
      </c>
      <c r="D154" s="165">
        <f>SUM('6511 Expenditures'!E141)</f>
        <v>7174</v>
      </c>
      <c r="E154" s="165">
        <f>SUM('6511 Expenditures'!F141)</f>
        <v>7200</v>
      </c>
    </row>
    <row r="155" spans="1:5" ht="15" x14ac:dyDescent="0.25">
      <c r="A155" s="151"/>
      <c r="B155" s="150"/>
      <c r="C155" s="176" t="s">
        <v>550</v>
      </c>
      <c r="D155" s="208">
        <f>SUM(D152:D154)</f>
        <v>14660</v>
      </c>
      <c r="E155" s="208">
        <f>SUM(E152:E154)</f>
        <v>14700</v>
      </c>
    </row>
    <row r="156" spans="1:5" ht="15" x14ac:dyDescent="0.2">
      <c r="A156" s="135"/>
      <c r="B156" s="150"/>
      <c r="C156" s="129"/>
      <c r="D156" s="86"/>
      <c r="E156" s="86"/>
    </row>
    <row r="157" spans="1:5" ht="15" x14ac:dyDescent="0.2">
      <c r="A157" s="135" t="s">
        <v>519</v>
      </c>
      <c r="B157" s="150"/>
      <c r="C157" s="129"/>
      <c r="D157" s="86"/>
      <c r="E157" s="86"/>
    </row>
    <row r="158" spans="1:5" ht="15" x14ac:dyDescent="0.2">
      <c r="A158" s="152" t="s">
        <v>248</v>
      </c>
      <c r="B158" s="150" t="s">
        <v>520</v>
      </c>
      <c r="C158" s="129" t="s">
        <v>194</v>
      </c>
      <c r="D158" s="165">
        <f>SUM('6511 Expenditures'!E144)</f>
        <v>140000</v>
      </c>
      <c r="E158" s="165">
        <f>SUM('6511 Expenditures'!F144)</f>
        <v>0</v>
      </c>
    </row>
    <row r="159" spans="1:5" ht="15" x14ac:dyDescent="0.25">
      <c r="A159" s="151"/>
      <c r="B159" s="150"/>
      <c r="C159" s="176" t="s">
        <v>550</v>
      </c>
      <c r="D159" s="208">
        <f>SUM(D158)</f>
        <v>140000</v>
      </c>
      <c r="E159" s="208">
        <f>SUM(E158)</f>
        <v>0</v>
      </c>
    </row>
    <row r="160" spans="1:5" ht="15" x14ac:dyDescent="0.2">
      <c r="A160" s="135"/>
      <c r="B160" s="150"/>
      <c r="C160" s="129"/>
      <c r="D160" s="86"/>
      <c r="E160" s="86"/>
    </row>
    <row r="161" spans="1:5" ht="15" x14ac:dyDescent="0.2">
      <c r="A161" s="135" t="s">
        <v>521</v>
      </c>
      <c r="B161" s="150"/>
      <c r="C161" s="129"/>
      <c r="D161" s="86"/>
      <c r="E161" s="86"/>
    </row>
    <row r="162" spans="1:5" ht="15" x14ac:dyDescent="0.2">
      <c r="A162" s="151" t="s">
        <v>249</v>
      </c>
      <c r="B162" s="155" t="s">
        <v>522</v>
      </c>
      <c r="C162" s="129" t="s">
        <v>523</v>
      </c>
      <c r="D162" s="165">
        <f>SUM('6511 Expenditures'!E168)</f>
        <v>8000</v>
      </c>
      <c r="E162" s="165">
        <f>SUM('6511 Expenditures'!F168)</f>
        <v>8000</v>
      </c>
    </row>
    <row r="163" spans="1:5" ht="15" x14ac:dyDescent="0.2">
      <c r="A163" s="151" t="s">
        <v>250</v>
      </c>
      <c r="B163" s="150" t="s">
        <v>524</v>
      </c>
      <c r="C163" s="129" t="s">
        <v>525</v>
      </c>
      <c r="D163" s="165">
        <f>SUM('6511 Expenditures'!E171)</f>
        <v>2000</v>
      </c>
      <c r="E163" s="165">
        <f>SUM('6511 Expenditures'!F171)</f>
        <v>1000</v>
      </c>
    </row>
    <row r="164" spans="1:5" ht="15" x14ac:dyDescent="0.25">
      <c r="A164" s="151"/>
      <c r="B164" s="155"/>
      <c r="C164" s="176" t="s">
        <v>550</v>
      </c>
      <c r="D164" s="208">
        <f>SUM(D162:D163)</f>
        <v>10000</v>
      </c>
      <c r="E164" s="208">
        <f>SUM(E162:E163)</f>
        <v>9000</v>
      </c>
    </row>
    <row r="165" spans="1:5" ht="15" x14ac:dyDescent="0.2">
      <c r="A165" s="135"/>
      <c r="B165" s="150"/>
      <c r="C165" s="159"/>
      <c r="D165" s="86"/>
      <c r="E165" s="86"/>
    </row>
    <row r="166" spans="1:5" ht="15" x14ac:dyDescent="0.2">
      <c r="A166" s="135" t="s">
        <v>526</v>
      </c>
      <c r="B166" s="150"/>
      <c r="C166" s="159"/>
      <c r="D166" s="86"/>
      <c r="E166" s="86"/>
    </row>
    <row r="167" spans="1:5" ht="30" x14ac:dyDescent="0.2">
      <c r="A167" s="151" t="s">
        <v>251</v>
      </c>
      <c r="B167" s="155" t="s">
        <v>527</v>
      </c>
      <c r="C167" s="129" t="s">
        <v>186</v>
      </c>
      <c r="D167" s="165">
        <f>SUM('6511 Expenditures'!E174)</f>
        <v>2500</v>
      </c>
      <c r="E167" s="165">
        <f>SUM('6511 Expenditures'!F174)</f>
        <v>2500</v>
      </c>
    </row>
    <row r="168" spans="1:5" ht="15" x14ac:dyDescent="0.25">
      <c r="A168" s="151"/>
      <c r="B168" s="155"/>
      <c r="C168" s="176" t="s">
        <v>550</v>
      </c>
      <c r="D168" s="208">
        <f>SUM(D167)</f>
        <v>2500</v>
      </c>
      <c r="E168" s="208">
        <f>SUM(E167)</f>
        <v>2500</v>
      </c>
    </row>
    <row r="169" spans="1:5" ht="15" x14ac:dyDescent="0.2">
      <c r="A169" s="135"/>
      <c r="B169" s="150"/>
      <c r="C169" s="159"/>
      <c r="D169" s="86"/>
      <c r="E169" s="86"/>
    </row>
    <row r="170" spans="1:5" ht="15" x14ac:dyDescent="0.2">
      <c r="A170" s="135" t="s">
        <v>528</v>
      </c>
      <c r="B170" s="150"/>
      <c r="C170" s="129"/>
      <c r="D170" s="86"/>
      <c r="E170" s="86"/>
    </row>
    <row r="171" spans="1:5" ht="15" x14ac:dyDescent="0.2">
      <c r="A171" s="151" t="s">
        <v>252</v>
      </c>
      <c r="B171" s="150" t="s">
        <v>529</v>
      </c>
      <c r="C171" s="129" t="s">
        <v>170</v>
      </c>
      <c r="D171" s="165">
        <f>SUM('6511 Expenditures'!E179)</f>
        <v>2000</v>
      </c>
      <c r="E171" s="165">
        <f>SUM('6511 Expenditures'!F179)</f>
        <v>2000</v>
      </c>
    </row>
    <row r="172" spans="1:5" ht="30" x14ac:dyDescent="0.2">
      <c r="A172" s="151" t="s">
        <v>253</v>
      </c>
      <c r="B172" s="150" t="s">
        <v>529</v>
      </c>
      <c r="C172" s="129" t="s">
        <v>184</v>
      </c>
      <c r="D172" s="165">
        <f>SUM('6511 Expenditures'!E180)</f>
        <v>18000</v>
      </c>
      <c r="E172" s="165">
        <f>SUM('6511 Expenditures'!F180)</f>
        <v>35000</v>
      </c>
    </row>
    <row r="173" spans="1:5" ht="15" x14ac:dyDescent="0.25">
      <c r="A173" s="151"/>
      <c r="B173" s="150"/>
      <c r="C173" s="176" t="s">
        <v>550</v>
      </c>
      <c r="D173" s="208">
        <f>SUM(D171:D172)</f>
        <v>20000</v>
      </c>
      <c r="E173" s="208">
        <f>SUM(E171:E172)</f>
        <v>37000</v>
      </c>
    </row>
    <row r="174" spans="1:5" ht="15" x14ac:dyDescent="0.2">
      <c r="A174" s="151"/>
      <c r="B174" s="150"/>
      <c r="C174" s="129"/>
      <c r="D174" s="86"/>
      <c r="E174" s="86"/>
    </row>
    <row r="175" spans="1:5" ht="15" x14ac:dyDescent="0.2">
      <c r="A175" s="135" t="s">
        <v>530</v>
      </c>
      <c r="B175" s="150"/>
      <c r="C175" s="129"/>
      <c r="D175" s="86"/>
      <c r="E175" s="86"/>
    </row>
    <row r="176" spans="1:5" ht="15" x14ac:dyDescent="0.2">
      <c r="A176" s="151" t="s">
        <v>254</v>
      </c>
      <c r="B176" s="155" t="s">
        <v>531</v>
      </c>
      <c r="C176" s="129" t="s">
        <v>187</v>
      </c>
      <c r="D176" s="165">
        <f>SUM('6511 Expenditures'!E183)</f>
        <v>6000</v>
      </c>
      <c r="E176" s="165">
        <f>SUM('6511 Expenditures'!F183)</f>
        <v>4000</v>
      </c>
    </row>
    <row r="177" spans="1:5" ht="30" x14ac:dyDescent="0.2">
      <c r="A177" s="151" t="s">
        <v>255</v>
      </c>
      <c r="B177" s="155" t="s">
        <v>532</v>
      </c>
      <c r="C177" s="129" t="s">
        <v>188</v>
      </c>
      <c r="D177" s="165">
        <f>SUM('6511 Expenditures'!E186)</f>
        <v>1000</v>
      </c>
      <c r="E177" s="165">
        <f>SUM('6511 Expenditures'!F186)</f>
        <v>20000</v>
      </c>
    </row>
    <row r="178" spans="1:5" ht="15" x14ac:dyDescent="0.25">
      <c r="A178" s="151"/>
      <c r="B178" s="155"/>
      <c r="C178" s="176" t="s">
        <v>550</v>
      </c>
      <c r="D178" s="208">
        <f>SUM(D176:D177)</f>
        <v>7000</v>
      </c>
      <c r="E178" s="208">
        <f>SUM(E176:E177)</f>
        <v>24000</v>
      </c>
    </row>
    <row r="179" spans="1:5" ht="15" x14ac:dyDescent="0.2">
      <c r="A179" s="135"/>
      <c r="B179" s="150"/>
      <c r="C179" s="159"/>
      <c r="D179" s="86"/>
      <c r="E179" s="86"/>
    </row>
    <row r="180" spans="1:5" ht="15" x14ac:dyDescent="0.2">
      <c r="A180" s="135" t="s">
        <v>533</v>
      </c>
      <c r="B180" s="150"/>
      <c r="C180" s="129"/>
      <c r="D180" s="86"/>
      <c r="E180" s="86"/>
    </row>
    <row r="181" spans="1:5" ht="30" x14ac:dyDescent="0.2">
      <c r="A181" s="152" t="s">
        <v>256</v>
      </c>
      <c r="B181" s="155" t="s">
        <v>534</v>
      </c>
      <c r="C181" s="129" t="s">
        <v>535</v>
      </c>
      <c r="D181" s="165">
        <f>SUM('6511 Expenditures'!E192)</f>
        <v>4900</v>
      </c>
      <c r="E181" s="165">
        <f>SUM('6511 Expenditures'!F192)</f>
        <v>4900</v>
      </c>
    </row>
    <row r="182" spans="1:5" ht="15" x14ac:dyDescent="0.25">
      <c r="A182" s="152"/>
      <c r="B182" s="155"/>
      <c r="C182" s="176" t="s">
        <v>550</v>
      </c>
      <c r="D182" s="208">
        <f>SUM(D181)</f>
        <v>4900</v>
      </c>
      <c r="E182" s="208">
        <f>SUM(E181)</f>
        <v>4900</v>
      </c>
    </row>
    <row r="183" spans="1:5" ht="15" x14ac:dyDescent="0.2">
      <c r="A183" s="151"/>
      <c r="B183" s="150"/>
      <c r="C183" s="129"/>
      <c r="D183" s="86"/>
      <c r="E183" s="86"/>
    </row>
    <row r="184" spans="1:5" ht="15" x14ac:dyDescent="0.2">
      <c r="A184" s="135" t="s">
        <v>536</v>
      </c>
      <c r="B184" s="150"/>
      <c r="C184" s="129"/>
      <c r="D184" s="86"/>
      <c r="E184" s="86"/>
    </row>
    <row r="185" spans="1:5" ht="15" x14ac:dyDescent="0.2">
      <c r="A185" s="151" t="s">
        <v>257</v>
      </c>
      <c r="B185" s="155" t="s">
        <v>537</v>
      </c>
      <c r="C185" s="129" t="s">
        <v>48</v>
      </c>
      <c r="D185" s="165">
        <f>SUM('6511 Expenditures'!E195)</f>
        <v>12000</v>
      </c>
      <c r="E185" s="165">
        <f>SUM('6511 Expenditures'!F195)</f>
        <v>12000</v>
      </c>
    </row>
    <row r="186" spans="1:5" ht="15" x14ac:dyDescent="0.2">
      <c r="A186" s="151" t="s">
        <v>258</v>
      </c>
      <c r="B186" s="155" t="s">
        <v>537</v>
      </c>
      <c r="C186" s="129" t="s">
        <v>189</v>
      </c>
      <c r="D186" s="165">
        <f>SUM('6511 Expenditures'!E196)</f>
        <v>7000</v>
      </c>
      <c r="E186" s="165">
        <f>SUM('6511 Expenditures'!F196)</f>
        <v>7000</v>
      </c>
    </row>
    <row r="187" spans="1:5" ht="15" x14ac:dyDescent="0.2">
      <c r="A187" s="151" t="s">
        <v>259</v>
      </c>
      <c r="B187" s="155" t="s">
        <v>537</v>
      </c>
      <c r="C187" s="129" t="s">
        <v>50</v>
      </c>
      <c r="D187" s="165">
        <f>SUM('6511 Expenditures'!E197)</f>
        <v>2800</v>
      </c>
      <c r="E187" s="165">
        <f>SUM('6511 Expenditures'!F197)</f>
        <v>2800</v>
      </c>
    </row>
    <row r="188" spans="1:5" ht="15" x14ac:dyDescent="0.25">
      <c r="A188" s="151"/>
      <c r="B188" s="155"/>
      <c r="C188" s="176" t="s">
        <v>550</v>
      </c>
      <c r="D188" s="208">
        <f>SUM(D185:D187)</f>
        <v>21800</v>
      </c>
      <c r="E188" s="208">
        <f>SUM(E185:E187)</f>
        <v>21800</v>
      </c>
    </row>
    <row r="189" spans="1:5" ht="15" x14ac:dyDescent="0.2">
      <c r="A189" s="135"/>
      <c r="B189" s="150"/>
      <c r="C189" s="159"/>
      <c r="D189" s="86"/>
      <c r="E189" s="86"/>
    </row>
    <row r="190" spans="1:5" ht="15" x14ac:dyDescent="0.2">
      <c r="A190" s="135" t="s">
        <v>538</v>
      </c>
      <c r="B190" s="150"/>
      <c r="C190" s="159"/>
      <c r="D190" s="86"/>
      <c r="E190" s="86"/>
    </row>
    <row r="191" spans="1:5" ht="30" x14ac:dyDescent="0.2">
      <c r="A191" s="151" t="s">
        <v>260</v>
      </c>
      <c r="B191" s="179" t="s">
        <v>510</v>
      </c>
      <c r="C191" s="129" t="s">
        <v>198</v>
      </c>
      <c r="D191" s="165">
        <f>SUM('6511 Expenditures'!E200)</f>
        <v>10000</v>
      </c>
      <c r="E191" s="165">
        <f>SUM('6511 Expenditures'!F200)</f>
        <v>10000</v>
      </c>
    </row>
    <row r="192" spans="1:5" ht="15" x14ac:dyDescent="0.25">
      <c r="A192" s="151"/>
      <c r="B192" s="150"/>
      <c r="C192" s="176" t="s">
        <v>550</v>
      </c>
      <c r="D192" s="208">
        <f>SUM(D191)</f>
        <v>10000</v>
      </c>
      <c r="E192" s="208">
        <f>SUM(E191)</f>
        <v>10000</v>
      </c>
    </row>
    <row r="193" spans="1:5" ht="15" x14ac:dyDescent="0.2">
      <c r="A193" s="151"/>
      <c r="B193" s="150"/>
      <c r="C193" s="129"/>
      <c r="D193" s="86"/>
      <c r="E193" s="86"/>
    </row>
    <row r="194" spans="1:5" ht="15" x14ac:dyDescent="0.2">
      <c r="A194" s="135" t="s">
        <v>539</v>
      </c>
      <c r="B194" s="150"/>
      <c r="C194" s="129"/>
      <c r="D194" s="86"/>
      <c r="E194" s="86"/>
    </row>
    <row r="195" spans="1:5" ht="30" x14ac:dyDescent="0.2">
      <c r="A195" s="151" t="s">
        <v>261</v>
      </c>
      <c r="B195" s="150" t="s">
        <v>540</v>
      </c>
      <c r="C195" s="129" t="s">
        <v>183</v>
      </c>
      <c r="D195" s="165">
        <f>SUM('6511 Expenditures'!E203)</f>
        <v>22000</v>
      </c>
      <c r="E195" s="165">
        <f>SUM('6511 Expenditures'!F203)</f>
        <v>22000</v>
      </c>
    </row>
    <row r="196" spans="1:5" ht="15" x14ac:dyDescent="0.2">
      <c r="A196" s="142" t="s">
        <v>329</v>
      </c>
      <c r="B196" s="150" t="s">
        <v>162</v>
      </c>
      <c r="C196" s="129"/>
      <c r="D196" s="165">
        <f>SUM('6511 Expenditures'!E206)</f>
        <v>0</v>
      </c>
      <c r="E196" s="165">
        <f>SUM('6511 Expenditures'!F206)</f>
        <v>0</v>
      </c>
    </row>
    <row r="197" spans="1:5" ht="15" x14ac:dyDescent="0.2">
      <c r="A197" s="152" t="s">
        <v>262</v>
      </c>
      <c r="B197" s="150" t="s">
        <v>541</v>
      </c>
      <c r="C197" s="129" t="s">
        <v>542</v>
      </c>
      <c r="D197" s="165">
        <f>SUM('6511 Expenditures'!E209)</f>
        <v>4000</v>
      </c>
      <c r="E197" s="165">
        <f>SUM('6511 Expenditures'!F209)</f>
        <v>12000</v>
      </c>
    </row>
    <row r="198" spans="1:5" ht="15" x14ac:dyDescent="0.2">
      <c r="A198" s="142" t="s">
        <v>263</v>
      </c>
      <c r="B198" s="160" t="s">
        <v>200</v>
      </c>
      <c r="C198" s="129"/>
      <c r="D198" s="165">
        <f>SUM('6511 Expenditures'!E211)</f>
        <v>5000</v>
      </c>
      <c r="E198" s="165">
        <f>SUM('6511 Expenditures'!F211)</f>
        <v>2500</v>
      </c>
    </row>
    <row r="199" spans="1:5" ht="30" x14ac:dyDescent="0.2">
      <c r="A199" s="142" t="s">
        <v>264</v>
      </c>
      <c r="B199" s="150" t="s">
        <v>201</v>
      </c>
      <c r="C199" s="159"/>
      <c r="D199" s="165">
        <f>SUM('6511 Expenditures'!E212)</f>
        <v>6000</v>
      </c>
      <c r="E199" s="165">
        <f>SUM('6511 Expenditures'!F212)</f>
        <v>6000</v>
      </c>
    </row>
    <row r="200" spans="1:5" ht="15" x14ac:dyDescent="0.25">
      <c r="A200" s="142"/>
      <c r="B200" s="150"/>
      <c r="C200" s="176" t="s">
        <v>550</v>
      </c>
      <c r="D200" s="208">
        <f>SUM(D195:D199)</f>
        <v>37000</v>
      </c>
      <c r="E200" s="208">
        <f>SUM(E195:E199)</f>
        <v>42500</v>
      </c>
    </row>
    <row r="201" spans="1:5" ht="15" x14ac:dyDescent="0.2">
      <c r="A201" s="140"/>
      <c r="B201" s="150"/>
      <c r="C201" s="159"/>
      <c r="D201" s="86"/>
      <c r="E201" s="86"/>
    </row>
    <row r="202" spans="1:5" ht="15" x14ac:dyDescent="0.2">
      <c r="A202" s="140" t="s">
        <v>509</v>
      </c>
      <c r="B202" s="150"/>
      <c r="C202" s="129"/>
      <c r="D202" s="86"/>
      <c r="E202" s="86"/>
    </row>
    <row r="203" spans="1:5" ht="30" x14ac:dyDescent="0.2">
      <c r="A203" s="156" t="s">
        <v>265</v>
      </c>
      <c r="B203" s="150" t="s">
        <v>543</v>
      </c>
      <c r="C203" s="129" t="s">
        <v>185</v>
      </c>
      <c r="D203" s="165">
        <f>SUM('6511 Expenditures'!E218)</f>
        <v>4000</v>
      </c>
      <c r="E203" s="165">
        <f>SUM('6511 Expenditures'!F218)</f>
        <v>4000</v>
      </c>
    </row>
    <row r="204" spans="1:5" ht="15" x14ac:dyDescent="0.25">
      <c r="A204" s="156"/>
      <c r="B204" s="150"/>
      <c r="C204" s="176" t="s">
        <v>550</v>
      </c>
      <c r="D204" s="208">
        <f>SUM(D203)</f>
        <v>4000</v>
      </c>
      <c r="E204" s="208">
        <f>SUM(E203)</f>
        <v>4000</v>
      </c>
    </row>
    <row r="205" spans="1:5" ht="15" x14ac:dyDescent="0.2">
      <c r="A205" s="140"/>
      <c r="B205" s="150"/>
      <c r="C205" s="129"/>
      <c r="D205" s="86"/>
      <c r="E205" s="86"/>
    </row>
    <row r="206" spans="1:5" ht="15" x14ac:dyDescent="0.2">
      <c r="A206" s="161" t="s">
        <v>544</v>
      </c>
      <c r="B206" s="162"/>
      <c r="C206" s="169"/>
      <c r="D206" s="86"/>
      <c r="E206" s="86"/>
    </row>
    <row r="207" spans="1:5" ht="15" x14ac:dyDescent="0.25">
      <c r="A207" s="95" t="s">
        <v>557</v>
      </c>
      <c r="B207" s="178" t="s">
        <v>559</v>
      </c>
      <c r="C207" s="162" t="s">
        <v>558</v>
      </c>
      <c r="D207" s="165">
        <f>SUM('6511 Expenditures'!D232,'6511 Expenditures'!E226)</f>
        <v>621209.88</v>
      </c>
      <c r="E207" s="165">
        <f>SUM('6511 Expenditures'!E232,'6511 Expenditures'!F226)</f>
        <v>9293.2000000000007</v>
      </c>
    </row>
    <row r="208" spans="1:5" ht="45" x14ac:dyDescent="0.2">
      <c r="A208" s="151" t="s">
        <v>545</v>
      </c>
      <c r="B208" s="150" t="s">
        <v>546</v>
      </c>
      <c r="C208" s="163" t="s">
        <v>547</v>
      </c>
      <c r="D208" s="165">
        <f>SUM('6511 Expenditures'!E242)</f>
        <v>109000</v>
      </c>
      <c r="E208" s="165">
        <f>SUM('6511 Expenditures'!F242)</f>
        <v>91000</v>
      </c>
    </row>
    <row r="209" spans="2:5" ht="15" x14ac:dyDescent="0.25">
      <c r="B209" s="146"/>
      <c r="C209" s="168" t="s">
        <v>550</v>
      </c>
      <c r="D209" s="208">
        <f>SUM(D207:D208)</f>
        <v>730209.88</v>
      </c>
      <c r="E209" s="208">
        <f>SUM(E207:E208)</f>
        <v>100293.2</v>
      </c>
    </row>
    <row r="211" spans="2:5" ht="15" x14ac:dyDescent="0.25">
      <c r="C211" s="164" t="s">
        <v>551</v>
      </c>
      <c r="D211" s="167">
        <f>SUM(D209,D204,D200,D192,D188,D182,D178,D173,D168,D164,D159,D155,D149,D143,D131,D125,D121,D115,D109,D104,D98,D91,D82)</f>
        <v>1437444.88</v>
      </c>
      <c r="E211" s="167">
        <f>SUM(E209,E204,E200,E192,E188,E182,E178,E173,E168,E164,E159,E155,E149,E143,E131,E125,E121,E115,E109,E104,E98,E91,E82)</f>
        <v>701153.2</v>
      </c>
    </row>
  </sheetData>
  <printOptions horizontalCentered="1"/>
  <pageMargins left="0.25" right="0.25" top="0.75" bottom="0.75" header="0.3" footer="0.3"/>
  <pageSetup scale="97"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F47"/>
  <sheetViews>
    <sheetView workbookViewId="0">
      <selection activeCell="L7" sqref="L7"/>
    </sheetView>
  </sheetViews>
  <sheetFormatPr defaultColWidth="8.85546875" defaultRowHeight="14.1" customHeight="1" x14ac:dyDescent="0.2"/>
  <cols>
    <col min="1" max="1" width="21.7109375" style="44" customWidth="1"/>
    <col min="2" max="2" width="41.28515625" style="44" bestFit="1" customWidth="1"/>
    <col min="3" max="3" width="12.42578125" style="44" hidden="1" customWidth="1"/>
    <col min="4" max="4" width="12.7109375" style="44" hidden="1" customWidth="1"/>
    <col min="5" max="5" width="12.85546875" style="44" hidden="1" customWidth="1"/>
    <col min="6" max="6" width="13.5703125" style="57" customWidth="1"/>
    <col min="7" max="7" width="12.42578125" style="57" customWidth="1"/>
    <col min="8" max="8" width="12.42578125" style="44" customWidth="1"/>
    <col min="9" max="9" width="12.85546875" style="44" customWidth="1"/>
    <col min="10" max="239" width="8.85546875" style="44" customWidth="1"/>
  </cols>
  <sheetData>
    <row r="1" spans="1:240" ht="39.75" customHeight="1" x14ac:dyDescent="0.2">
      <c r="A1" s="92"/>
      <c r="B1" s="260" t="s">
        <v>1</v>
      </c>
      <c r="C1" s="261" t="s">
        <v>2</v>
      </c>
      <c r="D1" s="261" t="s">
        <v>3</v>
      </c>
      <c r="E1" s="261" t="s">
        <v>117</v>
      </c>
      <c r="F1" s="191" t="s">
        <v>561</v>
      </c>
      <c r="G1" s="191" t="s">
        <v>578</v>
      </c>
      <c r="H1" s="262" t="s">
        <v>560</v>
      </c>
      <c r="I1" s="263" t="s">
        <v>575</v>
      </c>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row>
    <row r="2" spans="1:240" ht="13.7" customHeight="1" x14ac:dyDescent="0.2">
      <c r="A2" s="215" t="s">
        <v>449</v>
      </c>
      <c r="B2" s="88"/>
      <c r="C2" s="88"/>
      <c r="D2" s="88"/>
      <c r="E2" s="88"/>
      <c r="F2" s="188"/>
      <c r="G2" s="186"/>
      <c r="H2" s="254"/>
      <c r="I2" s="2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row>
    <row r="3" spans="1:240" ht="13.7" customHeight="1" x14ac:dyDescent="0.25">
      <c r="A3" s="94"/>
      <c r="B3" s="88"/>
      <c r="C3" s="88"/>
      <c r="D3" s="88"/>
      <c r="E3" s="88"/>
      <c r="F3" s="189"/>
      <c r="G3" s="186"/>
      <c r="H3" s="254"/>
      <c r="I3" s="2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row>
    <row r="4" spans="1:240" ht="13.7" customHeight="1" x14ac:dyDescent="0.25">
      <c r="A4" s="95" t="s">
        <v>313</v>
      </c>
      <c r="B4" s="96" t="s">
        <v>330</v>
      </c>
      <c r="C4" s="93"/>
      <c r="D4" s="93"/>
      <c r="E4" s="93"/>
      <c r="F4" s="184">
        <v>1792742</v>
      </c>
      <c r="G4" s="134"/>
      <c r="H4" s="255">
        <v>1577725</v>
      </c>
      <c r="I4" s="258">
        <v>798222</v>
      </c>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row>
    <row r="5" spans="1:240" ht="14.85" customHeight="1" x14ac:dyDescent="0.25">
      <c r="A5" s="97" t="s">
        <v>314</v>
      </c>
      <c r="B5" s="89" t="s">
        <v>119</v>
      </c>
      <c r="C5" s="90">
        <v>1450074.67</v>
      </c>
      <c r="D5" s="90">
        <v>1485586.68</v>
      </c>
      <c r="E5" s="90">
        <v>1521594.99</v>
      </c>
      <c r="F5" s="99">
        <v>1559470</v>
      </c>
      <c r="G5" s="187">
        <v>1022820</v>
      </c>
      <c r="H5" s="134">
        <v>1588000</v>
      </c>
      <c r="I5" s="258">
        <v>1633880</v>
      </c>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row>
    <row r="6" spans="1:240" ht="15" customHeight="1" x14ac:dyDescent="0.25">
      <c r="A6" s="97" t="s">
        <v>315</v>
      </c>
      <c r="B6" s="89" t="s">
        <v>207</v>
      </c>
      <c r="C6" s="98"/>
      <c r="D6" s="98"/>
      <c r="E6" s="98"/>
      <c r="F6" s="185">
        <v>12740</v>
      </c>
      <c r="G6" s="134">
        <v>0</v>
      </c>
      <c r="H6" s="134">
        <v>12000</v>
      </c>
      <c r="I6" s="258">
        <v>0</v>
      </c>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row>
    <row r="7" spans="1:240" ht="14.85" customHeight="1" x14ac:dyDescent="0.25">
      <c r="A7" s="97" t="s">
        <v>316</v>
      </c>
      <c r="B7" s="89" t="s">
        <v>121</v>
      </c>
      <c r="C7" s="90">
        <v>0</v>
      </c>
      <c r="D7" s="90">
        <v>66730.820000000007</v>
      </c>
      <c r="E7" s="90">
        <v>892173.69</v>
      </c>
      <c r="F7" s="99">
        <v>129540</v>
      </c>
      <c r="G7" s="190">
        <v>8340</v>
      </c>
      <c r="H7" s="134">
        <v>60000</v>
      </c>
      <c r="I7" s="258">
        <v>110000</v>
      </c>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row>
    <row r="8" spans="1:240" ht="14.85" customHeight="1" x14ac:dyDescent="0.25">
      <c r="A8" s="97" t="s">
        <v>317</v>
      </c>
      <c r="B8" s="89" t="s">
        <v>122</v>
      </c>
      <c r="C8" s="90"/>
      <c r="D8" s="90">
        <v>55300</v>
      </c>
      <c r="E8" s="90">
        <v>131560</v>
      </c>
      <c r="F8" s="99">
        <v>54851</v>
      </c>
      <c r="G8" s="134">
        <v>43840</v>
      </c>
      <c r="H8" s="134">
        <v>72000</v>
      </c>
      <c r="I8" s="259">
        <v>72000</v>
      </c>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row>
    <row r="9" spans="1:240" ht="14.85" customHeight="1" x14ac:dyDescent="0.25">
      <c r="A9" s="97" t="s">
        <v>318</v>
      </c>
      <c r="B9" s="89" t="s">
        <v>123</v>
      </c>
      <c r="C9" s="90">
        <v>1270</v>
      </c>
      <c r="D9" s="90">
        <v>1222</v>
      </c>
      <c r="E9" s="90">
        <v>1266</v>
      </c>
      <c r="F9" s="99">
        <v>1260</v>
      </c>
      <c r="G9" s="134">
        <v>1260</v>
      </c>
      <c r="H9" s="134">
        <v>1260</v>
      </c>
      <c r="I9" s="258">
        <v>1260</v>
      </c>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row>
    <row r="10" spans="1:240" ht="14.85" customHeight="1" x14ac:dyDescent="0.25">
      <c r="A10" s="97" t="s">
        <v>319</v>
      </c>
      <c r="B10" s="89" t="s">
        <v>124</v>
      </c>
      <c r="C10" s="90">
        <v>603.30999999999995</v>
      </c>
      <c r="D10" s="90">
        <v>390.26</v>
      </c>
      <c r="E10" s="90">
        <v>356.57</v>
      </c>
      <c r="F10" s="99">
        <v>396</v>
      </c>
      <c r="G10" s="134"/>
      <c r="H10" s="134">
        <v>400</v>
      </c>
      <c r="I10" s="258">
        <v>400</v>
      </c>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row>
    <row r="11" spans="1:240" ht="14.85" customHeight="1" x14ac:dyDescent="0.25">
      <c r="A11" s="100" t="s">
        <v>331</v>
      </c>
      <c r="B11" s="89" t="s">
        <v>333</v>
      </c>
      <c r="C11" s="90">
        <f>8225.69+152.35</f>
        <v>8378.0400000000009</v>
      </c>
      <c r="D11" s="90">
        <f>8804.85+278.5</f>
        <v>9083.35</v>
      </c>
      <c r="E11" s="90">
        <f>9696.67+94.72</f>
        <v>9791.39</v>
      </c>
      <c r="F11" s="99">
        <v>10584</v>
      </c>
      <c r="G11" s="134">
        <v>8495</v>
      </c>
      <c r="H11" s="134">
        <v>9300</v>
      </c>
      <c r="I11" s="258">
        <v>9300</v>
      </c>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row>
    <row r="12" spans="1:240" ht="14.85" customHeight="1" x14ac:dyDescent="0.25">
      <c r="A12" s="100" t="s">
        <v>332</v>
      </c>
      <c r="B12" s="89" t="s">
        <v>334</v>
      </c>
      <c r="C12" s="90"/>
      <c r="D12" s="90"/>
      <c r="E12" s="90"/>
      <c r="F12" s="99">
        <v>133</v>
      </c>
      <c r="G12" s="134">
        <v>40</v>
      </c>
      <c r="H12" s="134">
        <v>75</v>
      </c>
      <c r="I12" s="258">
        <v>75</v>
      </c>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row>
    <row r="13" spans="1:240" ht="14.1" customHeight="1" x14ac:dyDescent="0.25">
      <c r="A13" s="103" t="s">
        <v>320</v>
      </c>
      <c r="B13" s="89" t="s">
        <v>120</v>
      </c>
      <c r="C13" s="90">
        <v>44663.75</v>
      </c>
      <c r="D13" s="90">
        <v>41701.29</v>
      </c>
      <c r="E13" s="90">
        <v>40924.269999999997</v>
      </c>
      <c r="F13" s="99">
        <v>25792</v>
      </c>
      <c r="G13" s="134">
        <v>23530</v>
      </c>
      <c r="H13" s="134">
        <v>15000</v>
      </c>
      <c r="I13" s="258">
        <v>30000</v>
      </c>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row>
    <row r="14" spans="1:240" ht="14.1" customHeight="1" x14ac:dyDescent="0.25">
      <c r="A14" s="103" t="s">
        <v>321</v>
      </c>
      <c r="B14" s="89" t="s">
        <v>118</v>
      </c>
      <c r="C14" s="90">
        <v>422170.48</v>
      </c>
      <c r="D14" s="90">
        <v>457544.12</v>
      </c>
      <c r="E14" s="90">
        <v>433545.07</v>
      </c>
      <c r="F14" s="99">
        <v>393049</v>
      </c>
      <c r="G14" s="134">
        <v>263710</v>
      </c>
      <c r="H14" s="134">
        <v>400000</v>
      </c>
      <c r="I14" s="258">
        <v>420000</v>
      </c>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row>
    <row r="15" spans="1:240" ht="14.1" customHeight="1" x14ac:dyDescent="0.25">
      <c r="A15" s="100" t="s">
        <v>335</v>
      </c>
      <c r="B15" s="89" t="s">
        <v>336</v>
      </c>
      <c r="C15" s="90"/>
      <c r="D15" s="90"/>
      <c r="E15" s="90"/>
      <c r="F15" s="99">
        <v>0</v>
      </c>
      <c r="G15" s="134"/>
      <c r="H15" s="134">
        <v>0</v>
      </c>
      <c r="I15" s="258">
        <v>0</v>
      </c>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row>
    <row r="16" spans="1:240" ht="14.1" customHeight="1" x14ac:dyDescent="0.25">
      <c r="A16" s="88" t="s">
        <v>337</v>
      </c>
      <c r="B16" s="89" t="s">
        <v>338</v>
      </c>
      <c r="C16" s="90"/>
      <c r="D16" s="90"/>
      <c r="E16" s="90"/>
      <c r="F16" s="99">
        <v>0</v>
      </c>
      <c r="G16" s="134"/>
      <c r="H16" s="134">
        <v>0</v>
      </c>
      <c r="I16" s="258">
        <v>0</v>
      </c>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row>
    <row r="17" spans="1:240" ht="14.1" customHeight="1" x14ac:dyDescent="0.25">
      <c r="A17" s="100" t="s">
        <v>322</v>
      </c>
      <c r="B17" s="89" t="s">
        <v>6</v>
      </c>
      <c r="C17" s="90">
        <v>3137.28</v>
      </c>
      <c r="D17" s="90">
        <v>6237.97</v>
      </c>
      <c r="E17" s="90">
        <v>7513.37</v>
      </c>
      <c r="F17" s="99">
        <v>2067</v>
      </c>
      <c r="G17" s="134">
        <v>160</v>
      </c>
      <c r="H17" s="134">
        <v>160</v>
      </c>
      <c r="I17" s="258">
        <v>0</v>
      </c>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row>
    <row r="18" spans="1:240" ht="14.1" customHeight="1" x14ac:dyDescent="0.25">
      <c r="A18" s="100" t="s">
        <v>339</v>
      </c>
      <c r="B18" s="89" t="s">
        <v>340</v>
      </c>
      <c r="C18" s="90"/>
      <c r="D18" s="90"/>
      <c r="E18" s="90"/>
      <c r="F18" s="99">
        <v>0</v>
      </c>
      <c r="G18" s="134">
        <v>0</v>
      </c>
      <c r="H18" s="134">
        <v>0</v>
      </c>
      <c r="I18" s="258">
        <v>0</v>
      </c>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row>
    <row r="19" spans="1:240" ht="14.1" customHeight="1" x14ac:dyDescent="0.25">
      <c r="A19" s="100" t="s">
        <v>341</v>
      </c>
      <c r="B19" s="89" t="s">
        <v>342</v>
      </c>
      <c r="C19" s="90"/>
      <c r="D19" s="90"/>
      <c r="E19" s="90"/>
      <c r="F19" s="99">
        <v>0</v>
      </c>
      <c r="G19" s="134">
        <v>0</v>
      </c>
      <c r="H19" s="134">
        <v>0</v>
      </c>
      <c r="I19" s="258">
        <v>0</v>
      </c>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row>
    <row r="20" spans="1:240" ht="14.1" customHeight="1" x14ac:dyDescent="0.25">
      <c r="A20" s="101" t="s">
        <v>323</v>
      </c>
      <c r="B20" s="89" t="s">
        <v>30</v>
      </c>
      <c r="C20" s="90"/>
      <c r="D20" s="90"/>
      <c r="E20" s="90"/>
      <c r="F20" s="99">
        <v>121</v>
      </c>
      <c r="G20" s="134">
        <v>0</v>
      </c>
      <c r="H20" s="134">
        <v>0</v>
      </c>
      <c r="I20" s="258">
        <v>0</v>
      </c>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row>
    <row r="21" spans="1:240" ht="14.1" customHeight="1" x14ac:dyDescent="0.25">
      <c r="A21" s="101" t="s">
        <v>343</v>
      </c>
      <c r="B21" s="89" t="s">
        <v>344</v>
      </c>
      <c r="C21" s="90"/>
      <c r="D21" s="90"/>
      <c r="E21" s="90"/>
      <c r="F21" s="99">
        <v>2100</v>
      </c>
      <c r="G21" s="134">
        <v>25000</v>
      </c>
      <c r="H21" s="134">
        <v>25000</v>
      </c>
      <c r="I21" s="258">
        <v>0</v>
      </c>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row>
    <row r="22" spans="1:240" ht="14.1" customHeight="1" x14ac:dyDescent="0.25">
      <c r="A22" s="100" t="s">
        <v>345</v>
      </c>
      <c r="B22" s="89" t="s">
        <v>346</v>
      </c>
      <c r="C22" s="90"/>
      <c r="D22" s="90"/>
      <c r="E22" s="90"/>
      <c r="F22" s="99">
        <v>1425</v>
      </c>
      <c r="G22" s="134">
        <v>3320</v>
      </c>
      <c r="H22" s="134">
        <v>0</v>
      </c>
      <c r="I22" s="258">
        <v>0</v>
      </c>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row>
    <row r="23" spans="1:240" ht="14.1" customHeight="1" x14ac:dyDescent="0.25">
      <c r="A23" s="100" t="s">
        <v>579</v>
      </c>
      <c r="B23" s="89" t="s">
        <v>125</v>
      </c>
      <c r="C23" s="90">
        <v>4333.1400000000003</v>
      </c>
      <c r="D23" s="90">
        <f>245+675.19</f>
        <v>920.19</v>
      </c>
      <c r="E23" s="90">
        <f>217.27+509.39</f>
        <v>726.66</v>
      </c>
      <c r="F23" s="99">
        <v>2585</v>
      </c>
      <c r="G23" s="134">
        <v>0</v>
      </c>
      <c r="H23" s="134">
        <v>0</v>
      </c>
      <c r="I23" s="258">
        <v>0</v>
      </c>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row>
    <row r="24" spans="1:240" ht="14.1" customHeight="1" x14ac:dyDescent="0.25">
      <c r="A24" s="100" t="s">
        <v>580</v>
      </c>
      <c r="B24" s="89" t="s">
        <v>581</v>
      </c>
      <c r="C24" s="90"/>
      <c r="D24" s="90"/>
      <c r="E24" s="90"/>
      <c r="F24" s="99"/>
      <c r="G24" s="134">
        <v>2225</v>
      </c>
      <c r="H24" s="134"/>
      <c r="I24" s="258"/>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row>
    <row r="25" spans="1:240" ht="14.1" customHeight="1" x14ac:dyDescent="0.25">
      <c r="A25" s="103" t="s">
        <v>576</v>
      </c>
      <c r="B25" s="89" t="s">
        <v>126</v>
      </c>
      <c r="C25" s="99">
        <v>92653.119999999995</v>
      </c>
      <c r="D25" s="99">
        <v>137593.22</v>
      </c>
      <c r="E25" s="99">
        <v>176711.33</v>
      </c>
      <c r="F25" s="99">
        <v>186389</v>
      </c>
      <c r="G25" s="134">
        <v>115960</v>
      </c>
      <c r="H25" s="134">
        <v>160000</v>
      </c>
      <c r="I25" s="258">
        <v>199200</v>
      </c>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row>
    <row r="26" spans="1:240" ht="14.1" customHeight="1" x14ac:dyDescent="0.25">
      <c r="A26" s="100" t="s">
        <v>347</v>
      </c>
      <c r="B26" s="89" t="s">
        <v>348</v>
      </c>
      <c r="C26" s="90"/>
      <c r="D26" s="90"/>
      <c r="E26" s="90"/>
      <c r="F26" s="99">
        <v>3669</v>
      </c>
      <c r="G26" s="134">
        <v>0</v>
      </c>
      <c r="H26" s="134">
        <v>0</v>
      </c>
      <c r="I26" s="258">
        <v>0</v>
      </c>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row>
    <row r="27" spans="1:240" ht="14.1" customHeight="1" x14ac:dyDescent="0.25">
      <c r="A27" s="100" t="s">
        <v>349</v>
      </c>
      <c r="B27" s="89" t="s">
        <v>350</v>
      </c>
      <c r="C27" s="99"/>
      <c r="D27" s="99"/>
      <c r="E27" s="99"/>
      <c r="F27" s="99">
        <v>0</v>
      </c>
      <c r="G27" s="134"/>
      <c r="H27" s="134">
        <v>0</v>
      </c>
      <c r="I27" s="258">
        <v>0</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row>
    <row r="28" spans="1:240" ht="14.1" customHeight="1" x14ac:dyDescent="0.25">
      <c r="A28" s="94" t="s">
        <v>324</v>
      </c>
      <c r="B28" s="89" t="s">
        <v>206</v>
      </c>
      <c r="C28" s="99"/>
      <c r="D28" s="99"/>
      <c r="E28" s="99"/>
      <c r="F28" s="99">
        <v>7300</v>
      </c>
      <c r="G28" s="102">
        <v>20340</v>
      </c>
      <c r="H28" s="134">
        <v>14945</v>
      </c>
      <c r="I28" s="258">
        <v>0</v>
      </c>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row>
    <row r="29" spans="1:240" ht="14.1" customHeight="1" x14ac:dyDescent="0.25">
      <c r="A29" s="104" t="s">
        <v>351</v>
      </c>
      <c r="B29" s="89" t="s">
        <v>436</v>
      </c>
      <c r="C29" s="99">
        <v>3426.77</v>
      </c>
      <c r="D29" s="99">
        <v>825000</v>
      </c>
      <c r="E29" s="99">
        <v>0</v>
      </c>
      <c r="F29" s="99">
        <v>0</v>
      </c>
      <c r="G29" s="102">
        <v>0</v>
      </c>
      <c r="H29" s="134">
        <v>10000</v>
      </c>
      <c r="I29" s="258">
        <v>5000</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row>
    <row r="30" spans="1:240" ht="14.1" customHeight="1" x14ac:dyDescent="0.25">
      <c r="A30" s="104"/>
      <c r="B30" s="89"/>
      <c r="C30" s="99"/>
      <c r="D30" s="99"/>
      <c r="E30" s="99"/>
      <c r="F30" s="216"/>
      <c r="G30" s="217"/>
      <c r="H30" s="134"/>
      <c r="I30" s="2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row>
    <row r="31" spans="1:240" ht="14.1" customHeight="1" x14ac:dyDescent="0.25">
      <c r="A31" s="220"/>
      <c r="B31" s="226" t="s">
        <v>566</v>
      </c>
      <c r="C31" s="221"/>
      <c r="D31" s="221"/>
      <c r="E31" s="221"/>
      <c r="F31" s="221">
        <f>F32-F4</f>
        <v>2393471</v>
      </c>
      <c r="G31" s="222"/>
      <c r="H31" s="221">
        <f>H32-H4</f>
        <v>2368140</v>
      </c>
      <c r="I31" s="219">
        <f>I32-I4</f>
        <v>2481115</v>
      </c>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row>
    <row r="32" spans="1:240" ht="13.7" customHeight="1" x14ac:dyDescent="0.2">
      <c r="A32" s="223"/>
      <c r="B32" s="224" t="s">
        <v>422</v>
      </c>
      <c r="C32" s="223"/>
      <c r="D32" s="223"/>
      <c r="E32" s="223"/>
      <c r="F32" s="225">
        <f>SUM(F4:F29)</f>
        <v>4186213</v>
      </c>
      <c r="G32" s="222"/>
      <c r="H32" s="256">
        <f>SUM(H4:H29)</f>
        <v>3945865</v>
      </c>
      <c r="I32" s="218">
        <f>SUM(I4:I29)</f>
        <v>3279337</v>
      </c>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row>
    <row r="36" spans="1:239" ht="16.350000000000001" hidden="1" customHeight="1" x14ac:dyDescent="0.25">
      <c r="A36" s="14" t="s">
        <v>32</v>
      </c>
      <c r="B36" s="2"/>
      <c r="C36" s="11"/>
      <c r="D36" s="11"/>
      <c r="E36" s="1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57"/>
    </row>
    <row r="37" spans="1:239" ht="15" hidden="1" customHeight="1" x14ac:dyDescent="0.25">
      <c r="A37" s="2"/>
      <c r="B37" s="3" t="s">
        <v>4</v>
      </c>
      <c r="C37" s="45">
        <v>0</v>
      </c>
      <c r="D37" s="16">
        <v>0</v>
      </c>
      <c r="E37" s="16">
        <v>0</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c r="ID37" s="57"/>
      <c r="IE37" s="57"/>
    </row>
    <row r="38" spans="1:239" ht="15" hidden="1" customHeight="1" x14ac:dyDescent="0.25">
      <c r="A38" s="2"/>
      <c r="B38" s="3" t="s">
        <v>20</v>
      </c>
      <c r="C38" s="16">
        <v>0</v>
      </c>
      <c r="D38" s="16">
        <v>0</v>
      </c>
      <c r="E38" s="16">
        <v>0</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c r="IE38" s="57"/>
    </row>
    <row r="39" spans="1:239" ht="15" hidden="1" customHeight="1" x14ac:dyDescent="0.25">
      <c r="A39" s="2"/>
      <c r="B39" s="3" t="s">
        <v>21</v>
      </c>
      <c r="C39" s="16">
        <v>0</v>
      </c>
      <c r="D39" s="16">
        <v>0</v>
      </c>
      <c r="E39" s="16">
        <v>0</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row>
    <row r="40" spans="1:239" ht="15" hidden="1" customHeight="1" x14ac:dyDescent="0.25">
      <c r="A40" s="2"/>
      <c r="B40" s="3" t="s">
        <v>6</v>
      </c>
      <c r="C40" s="16">
        <v>0</v>
      </c>
      <c r="D40" s="16">
        <v>0</v>
      </c>
      <c r="E40" s="16">
        <v>0</v>
      </c>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row>
    <row r="41" spans="1:239" ht="15" hidden="1" customHeight="1" x14ac:dyDescent="0.25">
      <c r="A41" s="17"/>
      <c r="B41" s="18" t="s">
        <v>22</v>
      </c>
      <c r="C41" s="19">
        <v>0</v>
      </c>
      <c r="D41" s="19">
        <v>0</v>
      </c>
      <c r="E41" s="19">
        <v>0</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row>
    <row r="42" spans="1:239" ht="12.6" hidden="1" customHeight="1" x14ac:dyDescent="0.25">
      <c r="A42" s="47"/>
      <c r="B42" s="48" t="s">
        <v>10</v>
      </c>
      <c r="C42" s="46">
        <f>SUM(C37:C41)</f>
        <v>0</v>
      </c>
      <c r="D42" s="46">
        <f>SUM(D37:D41)</f>
        <v>0</v>
      </c>
      <c r="E42" s="46">
        <f>SUM(E37:E41)</f>
        <v>0</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row>
    <row r="47" spans="1:239" ht="14.1" customHeight="1" x14ac:dyDescent="0.2">
      <c r="IE47"/>
    </row>
  </sheetData>
  <phoneticPr fontId="18" type="noConversion"/>
  <printOptions horizontalCentered="1"/>
  <pageMargins left="0.25" right="0.25" top="0.75" bottom="0.75" header="0.3" footer="0.3"/>
  <pageSetup scale="91" firstPageNumber="2" fitToHeight="0" orientation="portrait" useFirstPageNumber="1" r:id="rId1"/>
  <headerFooter>
    <oddFooter>&amp;C&amp;"Helvetica,Regular"&amp;12&amp;K000000&amp;P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B258"/>
  <sheetViews>
    <sheetView workbookViewId="0">
      <pane ySplit="1" topLeftCell="A203" activePane="bottomLeft" state="frozen"/>
      <selection pane="bottomLeft" activeCell="G209" sqref="G209"/>
    </sheetView>
  </sheetViews>
  <sheetFormatPr defaultColWidth="8.85546875" defaultRowHeight="14.1" customHeight="1" x14ac:dyDescent="0.25"/>
  <cols>
    <col min="1" max="1" width="15.42578125" style="72" customWidth="1"/>
    <col min="2" max="2" width="36" style="72" customWidth="1"/>
    <col min="3" max="4" width="12.85546875" style="72" customWidth="1"/>
    <col min="5" max="5" width="12.85546875" style="214" customWidth="1"/>
    <col min="6" max="6" width="12.85546875" style="239" customWidth="1"/>
    <col min="7" max="7" width="14.140625" style="72" customWidth="1"/>
    <col min="8" max="236" width="8.85546875" style="72" customWidth="1"/>
    <col min="237" max="16384" width="8.85546875" style="73"/>
  </cols>
  <sheetData>
    <row r="1" spans="1:7" ht="45.95" customHeight="1" x14ac:dyDescent="0.25">
      <c r="A1" s="266" t="s">
        <v>33</v>
      </c>
      <c r="B1" s="266" t="s">
        <v>34</v>
      </c>
      <c r="C1" s="267" t="s">
        <v>561</v>
      </c>
      <c r="D1" s="268" t="s">
        <v>577</v>
      </c>
      <c r="E1" s="269" t="s">
        <v>574</v>
      </c>
      <c r="F1" s="273" t="s">
        <v>575</v>
      </c>
    </row>
    <row r="2" spans="1:7" ht="15.6" customHeight="1" x14ac:dyDescent="0.25">
      <c r="A2" s="105" t="s">
        <v>37</v>
      </c>
      <c r="B2" s="106"/>
      <c r="C2" s="120"/>
      <c r="D2" s="109"/>
      <c r="E2" s="132"/>
      <c r="F2" s="258"/>
    </row>
    <row r="3" spans="1:7" ht="15.6" customHeight="1" x14ac:dyDescent="0.25">
      <c r="A3" s="95"/>
      <c r="B3" s="107"/>
      <c r="C3" s="108"/>
      <c r="D3" s="132"/>
      <c r="E3" s="108"/>
      <c r="F3" s="258"/>
    </row>
    <row r="4" spans="1:7" ht="15" x14ac:dyDescent="0.25">
      <c r="A4" s="110" t="s">
        <v>425</v>
      </c>
      <c r="B4" s="89" t="s">
        <v>426</v>
      </c>
      <c r="C4" s="193">
        <v>1577725</v>
      </c>
      <c r="D4" s="193"/>
      <c r="E4" s="239">
        <v>798222</v>
      </c>
      <c r="F4" s="258">
        <v>798222</v>
      </c>
    </row>
    <row r="5" spans="1:7" ht="15" x14ac:dyDescent="0.25">
      <c r="A5" s="110" t="s">
        <v>427</v>
      </c>
      <c r="B5" s="89" t="s">
        <v>430</v>
      </c>
      <c r="C5" s="193">
        <v>0</v>
      </c>
      <c r="D5" s="181"/>
      <c r="E5" s="193"/>
      <c r="F5" s="258"/>
      <c r="G5" s="200"/>
    </row>
    <row r="6" spans="1:7" ht="15" x14ac:dyDescent="0.25">
      <c r="A6" s="110" t="s">
        <v>428</v>
      </c>
      <c r="B6" s="89" t="s">
        <v>431</v>
      </c>
      <c r="C6" s="193">
        <v>0</v>
      </c>
      <c r="D6" s="181"/>
      <c r="E6" s="193"/>
      <c r="F6" s="258"/>
    </row>
    <row r="7" spans="1:7" ht="15" x14ac:dyDescent="0.25">
      <c r="A7" s="110" t="s">
        <v>429</v>
      </c>
      <c r="B7" s="89" t="s">
        <v>432</v>
      </c>
      <c r="C7" s="193">
        <v>0</v>
      </c>
      <c r="D7" s="181"/>
      <c r="E7" s="193"/>
      <c r="F7" s="258"/>
    </row>
    <row r="8" spans="1:7" ht="15" x14ac:dyDescent="0.25">
      <c r="A8" s="110" t="s">
        <v>433</v>
      </c>
      <c r="B8" s="89" t="s">
        <v>434</v>
      </c>
      <c r="C8" s="193">
        <v>0</v>
      </c>
      <c r="D8" s="181"/>
      <c r="E8" s="193"/>
      <c r="F8" s="258"/>
    </row>
    <row r="9" spans="1:7" ht="15" x14ac:dyDescent="0.25">
      <c r="A9" s="95"/>
      <c r="B9" s="107"/>
      <c r="C9" s="195">
        <f>SUM(C4:C8)</f>
        <v>1577725</v>
      </c>
      <c r="D9" s="181"/>
      <c r="E9" s="195">
        <f>SUM(E4:E8)</f>
        <v>798222</v>
      </c>
      <c r="F9" s="274">
        <f>SUM(F4:F8)</f>
        <v>798222</v>
      </c>
    </row>
    <row r="10" spans="1:7" ht="15" x14ac:dyDescent="0.25">
      <c r="A10" s="95"/>
      <c r="B10" s="107"/>
      <c r="C10" s="193"/>
      <c r="D10" s="181"/>
      <c r="E10" s="193"/>
      <c r="F10" s="258"/>
    </row>
    <row r="11" spans="1:7" ht="15" x14ac:dyDescent="0.25">
      <c r="A11" s="95" t="s">
        <v>266</v>
      </c>
      <c r="B11" s="111" t="s">
        <v>450</v>
      </c>
      <c r="C11" s="193">
        <v>106825</v>
      </c>
      <c r="D11" s="196">
        <v>75000</v>
      </c>
      <c r="E11" s="193">
        <v>105000</v>
      </c>
      <c r="F11" s="258">
        <v>120000</v>
      </c>
    </row>
    <row r="12" spans="1:7" ht="15" x14ac:dyDescent="0.25">
      <c r="A12" s="95" t="s">
        <v>267</v>
      </c>
      <c r="B12" s="111" t="s">
        <v>451</v>
      </c>
      <c r="C12" s="193">
        <v>59592</v>
      </c>
      <c r="D12" s="196">
        <v>39000</v>
      </c>
      <c r="E12" s="193">
        <v>53000</v>
      </c>
      <c r="F12" s="258">
        <v>55000</v>
      </c>
    </row>
    <row r="13" spans="1:7" ht="15" x14ac:dyDescent="0.25">
      <c r="A13" s="95" t="s">
        <v>268</v>
      </c>
      <c r="B13" s="112" t="s">
        <v>424</v>
      </c>
      <c r="C13" s="193">
        <v>34395</v>
      </c>
      <c r="D13" s="193">
        <v>22000</v>
      </c>
      <c r="E13" s="193">
        <v>7000</v>
      </c>
      <c r="F13" s="258">
        <v>20000</v>
      </c>
    </row>
    <row r="14" spans="1:7" ht="15" x14ac:dyDescent="0.25">
      <c r="A14" s="95" t="s">
        <v>269</v>
      </c>
      <c r="B14" s="111" t="s">
        <v>130</v>
      </c>
      <c r="C14" s="193">
        <v>81852</v>
      </c>
      <c r="D14" s="193">
        <v>23750</v>
      </c>
      <c r="E14" s="193">
        <v>23750</v>
      </c>
      <c r="F14" s="258">
        <v>0</v>
      </c>
    </row>
    <row r="15" spans="1:7" ht="15" x14ac:dyDescent="0.25">
      <c r="A15" s="95" t="s">
        <v>270</v>
      </c>
      <c r="B15" s="111" t="s">
        <v>131</v>
      </c>
      <c r="C15" s="193">
        <v>53423</v>
      </c>
      <c r="D15" s="193">
        <v>25880</v>
      </c>
      <c r="E15" s="193">
        <v>51000</v>
      </c>
      <c r="F15" s="258">
        <v>54000</v>
      </c>
    </row>
    <row r="16" spans="1:7" ht="15" x14ac:dyDescent="0.25">
      <c r="A16" s="95" t="s">
        <v>326</v>
      </c>
      <c r="B16" s="111" t="s">
        <v>195</v>
      </c>
      <c r="C16" s="193">
        <v>0</v>
      </c>
      <c r="D16" s="193">
        <v>0</v>
      </c>
      <c r="E16" s="193">
        <v>0</v>
      </c>
      <c r="F16" s="258">
        <v>0</v>
      </c>
    </row>
    <row r="17" spans="1:236" ht="15" x14ac:dyDescent="0.25">
      <c r="A17" s="95"/>
      <c r="B17" s="111"/>
      <c r="C17" s="195">
        <f>SUM(C11:C16)</f>
        <v>336087</v>
      </c>
      <c r="D17" s="193"/>
      <c r="E17" s="195">
        <f>SUM(E11:E16)</f>
        <v>239750</v>
      </c>
      <c r="F17" s="274">
        <f>SUM(F11:F16)</f>
        <v>249000</v>
      </c>
    </row>
    <row r="18" spans="1:236" ht="15" x14ac:dyDescent="0.25">
      <c r="A18" s="95"/>
      <c r="B18" s="111"/>
      <c r="C18" s="193"/>
      <c r="D18" s="193"/>
      <c r="E18" s="193"/>
      <c r="F18" s="258"/>
    </row>
    <row r="19" spans="1:236" ht="15" x14ac:dyDescent="0.25">
      <c r="A19" s="95" t="s">
        <v>271</v>
      </c>
      <c r="B19" s="111" t="s">
        <v>135</v>
      </c>
      <c r="C19" s="193">
        <v>24943.759999999998</v>
      </c>
      <c r="D19" s="175">
        <v>14150</v>
      </c>
      <c r="E19" s="193">
        <v>20000</v>
      </c>
      <c r="F19" s="258">
        <f>SUM(F17*0.08)</f>
        <v>19920</v>
      </c>
    </row>
    <row r="20" spans="1:236" ht="15" x14ac:dyDescent="0.25">
      <c r="A20" s="95" t="s">
        <v>272</v>
      </c>
      <c r="B20" s="111" t="s">
        <v>138</v>
      </c>
      <c r="C20" s="193">
        <v>1358.78</v>
      </c>
      <c r="D20" s="175">
        <v>870</v>
      </c>
      <c r="E20" s="193">
        <v>1700</v>
      </c>
      <c r="F20" s="258">
        <f>SUM(F17*0.005)</f>
        <v>1245</v>
      </c>
    </row>
    <row r="21" spans="1:236" ht="15" customHeight="1" x14ac:dyDescent="0.25">
      <c r="A21" s="95" t="s">
        <v>273</v>
      </c>
      <c r="B21" s="111" t="s">
        <v>144</v>
      </c>
      <c r="C21" s="197">
        <v>25874.17</v>
      </c>
      <c r="D21" s="199">
        <v>19730</v>
      </c>
      <c r="E21" s="193">
        <v>29000</v>
      </c>
      <c r="F21" s="258">
        <f>SUM(F17)*(0.08)</f>
        <v>19920</v>
      </c>
    </row>
    <row r="22" spans="1:236" ht="15" x14ac:dyDescent="0.25">
      <c r="A22" s="95" t="s">
        <v>274</v>
      </c>
      <c r="B22" s="111" t="s">
        <v>143</v>
      </c>
      <c r="C22" s="193">
        <v>4301</v>
      </c>
      <c r="D22" s="175">
        <v>369</v>
      </c>
      <c r="E22" s="193">
        <v>100</v>
      </c>
      <c r="F22" s="258">
        <v>0</v>
      </c>
    </row>
    <row r="23" spans="1:236" ht="15" x14ac:dyDescent="0.25">
      <c r="A23" s="95" t="s">
        <v>275</v>
      </c>
      <c r="B23" s="111" t="s">
        <v>191</v>
      </c>
      <c r="C23" s="193">
        <v>2220</v>
      </c>
      <c r="D23" s="175">
        <v>89</v>
      </c>
      <c r="E23" s="193">
        <v>0</v>
      </c>
      <c r="F23" s="258"/>
    </row>
    <row r="24" spans="1:236" ht="15" x14ac:dyDescent="0.25">
      <c r="A24" s="95" t="s">
        <v>276</v>
      </c>
      <c r="B24" s="111" t="s">
        <v>147</v>
      </c>
      <c r="C24" s="193">
        <v>62285</v>
      </c>
      <c r="D24" s="175">
        <v>25720</v>
      </c>
      <c r="E24" s="193">
        <v>34700</v>
      </c>
      <c r="F24" s="258">
        <f>E24*1.05</f>
        <v>36435</v>
      </c>
    </row>
    <row r="25" spans="1:236" ht="15" x14ac:dyDescent="0.25">
      <c r="A25" s="95" t="s">
        <v>277</v>
      </c>
      <c r="B25" s="111" t="s">
        <v>146</v>
      </c>
      <c r="C25" s="193">
        <v>4714</v>
      </c>
      <c r="D25" s="175">
        <v>2680</v>
      </c>
      <c r="E25" s="193">
        <v>3600</v>
      </c>
      <c r="F25" s="258">
        <v>6000</v>
      </c>
    </row>
    <row r="26" spans="1:236" ht="15" x14ac:dyDescent="0.25">
      <c r="A26" s="113" t="s">
        <v>563</v>
      </c>
      <c r="B26" s="114" t="s">
        <v>145</v>
      </c>
      <c r="C26" s="193">
        <v>5215</v>
      </c>
      <c r="D26" s="175">
        <v>7030</v>
      </c>
      <c r="E26" s="193">
        <v>6000</v>
      </c>
      <c r="F26" s="258">
        <v>9000</v>
      </c>
    </row>
    <row r="27" spans="1:236" ht="15" x14ac:dyDescent="0.25">
      <c r="A27" s="95" t="s">
        <v>352</v>
      </c>
      <c r="B27" s="114" t="s">
        <v>353</v>
      </c>
      <c r="C27" s="193">
        <v>0</v>
      </c>
      <c r="D27" s="175">
        <v>0</v>
      </c>
      <c r="E27" s="193">
        <v>0</v>
      </c>
      <c r="F27" s="258">
        <v>0</v>
      </c>
    </row>
    <row r="28" spans="1:236" ht="15" x14ac:dyDescent="0.25">
      <c r="A28" s="95" t="s">
        <v>278</v>
      </c>
      <c r="B28" s="111" t="s">
        <v>148</v>
      </c>
      <c r="C28" s="193">
        <v>13421</v>
      </c>
      <c r="D28" s="175">
        <v>6065</v>
      </c>
      <c r="E28" s="193">
        <v>10800</v>
      </c>
      <c r="F28" s="258">
        <v>13000</v>
      </c>
    </row>
    <row r="29" spans="1:236" ht="15" x14ac:dyDescent="0.25">
      <c r="A29" s="95" t="s">
        <v>279</v>
      </c>
      <c r="B29" s="111" t="s">
        <v>202</v>
      </c>
      <c r="C29" s="193">
        <v>493</v>
      </c>
      <c r="D29" s="175">
        <v>275</v>
      </c>
      <c r="E29" s="193">
        <v>300</v>
      </c>
      <c r="F29" s="258">
        <v>600</v>
      </c>
    </row>
    <row r="30" spans="1:236" s="84" customFormat="1" ht="15" x14ac:dyDescent="0.25">
      <c r="A30" s="95" t="s">
        <v>280</v>
      </c>
      <c r="B30" s="115" t="s">
        <v>149</v>
      </c>
      <c r="C30" s="177">
        <v>0</v>
      </c>
      <c r="D30" s="177">
        <v>0</v>
      </c>
      <c r="E30" s="177">
        <v>0</v>
      </c>
      <c r="F30" s="275">
        <v>0</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row>
    <row r="31" spans="1:236" ht="15" x14ac:dyDescent="0.25">
      <c r="A31" s="95" t="s">
        <v>281</v>
      </c>
      <c r="B31" s="111" t="s">
        <v>150</v>
      </c>
      <c r="C31" s="193">
        <v>7380</v>
      </c>
      <c r="D31" s="175">
        <v>4340</v>
      </c>
      <c r="E31" s="193">
        <v>6100</v>
      </c>
      <c r="F31" s="258">
        <v>7500</v>
      </c>
    </row>
    <row r="32" spans="1:236" ht="15" x14ac:dyDescent="0.25">
      <c r="A32" s="95" t="s">
        <v>327</v>
      </c>
      <c r="B32" s="111" t="s">
        <v>203</v>
      </c>
      <c r="C32" s="193">
        <v>124</v>
      </c>
      <c r="D32" s="175">
        <v>320</v>
      </c>
      <c r="E32" s="193">
        <v>325</v>
      </c>
      <c r="F32" s="258">
        <v>500</v>
      </c>
    </row>
    <row r="33" spans="1:6" ht="15" x14ac:dyDescent="0.25">
      <c r="A33" s="95" t="s">
        <v>354</v>
      </c>
      <c r="B33" s="111" t="s">
        <v>355</v>
      </c>
      <c r="C33" s="193">
        <v>0</v>
      </c>
      <c r="D33" s="193">
        <v>0</v>
      </c>
      <c r="E33" s="193">
        <v>0</v>
      </c>
      <c r="F33" s="258">
        <v>0</v>
      </c>
    </row>
    <row r="34" spans="1:6" ht="15" x14ac:dyDescent="0.25">
      <c r="A34" s="95"/>
      <c r="B34" s="111"/>
      <c r="C34" s="195">
        <v>152334</v>
      </c>
      <c r="D34" s="193"/>
      <c r="E34" s="195">
        <f>SUM(E19:E33)</f>
        <v>112625</v>
      </c>
      <c r="F34" s="274">
        <f>SUM(F19:F33)</f>
        <v>114120</v>
      </c>
    </row>
    <row r="35" spans="1:6" ht="15" x14ac:dyDescent="0.25">
      <c r="A35" s="95"/>
      <c r="B35" s="111"/>
      <c r="C35" s="193"/>
      <c r="D35" s="193"/>
      <c r="E35" s="193"/>
      <c r="F35" s="258"/>
    </row>
    <row r="36" spans="1:6" ht="15" x14ac:dyDescent="0.25">
      <c r="A36" s="95" t="s">
        <v>356</v>
      </c>
      <c r="B36" s="111" t="s">
        <v>454</v>
      </c>
      <c r="C36" s="183">
        <v>0</v>
      </c>
      <c r="D36" s="193"/>
      <c r="E36" s="193">
        <v>0</v>
      </c>
      <c r="F36" s="258">
        <v>0</v>
      </c>
    </row>
    <row r="37" spans="1:6" ht="15" x14ac:dyDescent="0.25">
      <c r="A37" s="95"/>
      <c r="B37" s="111"/>
      <c r="C37" s="195">
        <v>0</v>
      </c>
      <c r="D37" s="193"/>
      <c r="E37" s="193">
        <v>0</v>
      </c>
      <c r="F37" s="258">
        <v>0</v>
      </c>
    </row>
    <row r="38" spans="1:6" ht="15" x14ac:dyDescent="0.25">
      <c r="A38" s="95"/>
      <c r="B38" s="111"/>
      <c r="C38" s="183"/>
      <c r="D38" s="193"/>
      <c r="E38" s="193"/>
      <c r="F38" s="258"/>
    </row>
    <row r="39" spans="1:6" ht="15" x14ac:dyDescent="0.25">
      <c r="A39" s="116" t="s">
        <v>209</v>
      </c>
      <c r="B39" s="117" t="s">
        <v>40</v>
      </c>
      <c r="C39" s="177">
        <v>3119</v>
      </c>
      <c r="D39" s="177">
        <v>3150</v>
      </c>
      <c r="E39" s="193">
        <v>5000</v>
      </c>
      <c r="F39" s="258">
        <v>5000</v>
      </c>
    </row>
    <row r="40" spans="1:6" ht="15" x14ac:dyDescent="0.25">
      <c r="A40" s="116" t="s">
        <v>208</v>
      </c>
      <c r="B40" s="118" t="s">
        <v>163</v>
      </c>
      <c r="C40" s="177">
        <v>3328</v>
      </c>
      <c r="D40" s="193">
        <v>16</v>
      </c>
      <c r="E40" s="193">
        <v>3000</v>
      </c>
      <c r="F40" s="258">
        <v>3000</v>
      </c>
    </row>
    <row r="41" spans="1:6" ht="15" x14ac:dyDescent="0.25">
      <c r="A41" s="116"/>
      <c r="B41" s="118"/>
      <c r="C41" s="198">
        <v>6448</v>
      </c>
      <c r="D41" s="177"/>
      <c r="E41" s="195">
        <f>SUM(E39:E40)</f>
        <v>8000</v>
      </c>
      <c r="F41" s="274">
        <f>SUM(F39:F40)</f>
        <v>8000</v>
      </c>
    </row>
    <row r="42" spans="1:6" ht="15" x14ac:dyDescent="0.25">
      <c r="A42" s="116"/>
      <c r="B42" s="118"/>
      <c r="C42" s="177"/>
      <c r="D42" s="177"/>
      <c r="E42" s="193"/>
      <c r="F42" s="258"/>
    </row>
    <row r="43" spans="1:6" ht="15" x14ac:dyDescent="0.25">
      <c r="A43" s="116" t="s">
        <v>210</v>
      </c>
      <c r="B43" s="118" t="s">
        <v>164</v>
      </c>
      <c r="C43" s="177">
        <v>2825</v>
      </c>
      <c r="D43" s="177">
        <v>3155</v>
      </c>
      <c r="E43" s="193">
        <v>2000</v>
      </c>
      <c r="F43" s="258">
        <v>2500</v>
      </c>
    </row>
    <row r="44" spans="1:6" ht="15" x14ac:dyDescent="0.25">
      <c r="A44" s="116"/>
      <c r="B44" s="118"/>
      <c r="C44" s="198">
        <f>SUM(C43)</f>
        <v>2825</v>
      </c>
      <c r="D44" s="177"/>
      <c r="E44" s="195">
        <f>SUM(E43)</f>
        <v>2000</v>
      </c>
      <c r="F44" s="274">
        <f>SUM(F43)</f>
        <v>2500</v>
      </c>
    </row>
    <row r="45" spans="1:6" ht="15" x14ac:dyDescent="0.25">
      <c r="A45" s="116"/>
      <c r="B45" s="118"/>
      <c r="C45" s="177"/>
      <c r="D45" s="177"/>
      <c r="E45" s="193"/>
      <c r="F45" s="258"/>
    </row>
    <row r="46" spans="1:6" ht="15" x14ac:dyDescent="0.25">
      <c r="A46" s="119" t="s">
        <v>211</v>
      </c>
      <c r="B46" s="117" t="s">
        <v>165</v>
      </c>
      <c r="C46" s="177">
        <v>1377</v>
      </c>
      <c r="D46" s="177">
        <v>3930</v>
      </c>
      <c r="E46" s="193">
        <v>8000</v>
      </c>
      <c r="F46" s="258">
        <v>9000</v>
      </c>
    </row>
    <row r="47" spans="1:6" ht="15" x14ac:dyDescent="0.25">
      <c r="A47" s="119" t="s">
        <v>212</v>
      </c>
      <c r="B47" s="115" t="s">
        <v>174</v>
      </c>
      <c r="C47" s="177">
        <v>8811</v>
      </c>
      <c r="D47" s="174">
        <v>6050</v>
      </c>
      <c r="E47" s="193">
        <v>8800</v>
      </c>
      <c r="F47" s="258">
        <v>9100</v>
      </c>
    </row>
    <row r="48" spans="1:6" ht="15" x14ac:dyDescent="0.25">
      <c r="A48" s="119" t="s">
        <v>213</v>
      </c>
      <c r="B48" s="117" t="s">
        <v>45</v>
      </c>
      <c r="C48" s="177">
        <v>26134</v>
      </c>
      <c r="D48" s="174">
        <v>32280</v>
      </c>
      <c r="E48" s="193">
        <v>45000</v>
      </c>
      <c r="F48" s="258">
        <v>30000</v>
      </c>
    </row>
    <row r="49" spans="1:6" ht="15" x14ac:dyDescent="0.25">
      <c r="A49" s="119" t="s">
        <v>214</v>
      </c>
      <c r="B49" s="115" t="s">
        <v>173</v>
      </c>
      <c r="C49" s="177">
        <v>13667</v>
      </c>
      <c r="D49" s="177">
        <v>6690</v>
      </c>
      <c r="E49" s="193">
        <v>8000</v>
      </c>
      <c r="F49" s="258">
        <v>12000</v>
      </c>
    </row>
    <row r="50" spans="1:6" ht="15" x14ac:dyDescent="0.25">
      <c r="A50" s="119" t="s">
        <v>215</v>
      </c>
      <c r="B50" s="117" t="s">
        <v>166</v>
      </c>
      <c r="C50" s="177">
        <v>0</v>
      </c>
      <c r="D50" s="177">
        <v>25560</v>
      </c>
      <c r="E50" s="194">
        <v>20000</v>
      </c>
      <c r="F50" s="258">
        <v>30000</v>
      </c>
    </row>
    <row r="51" spans="1:6" ht="15" x14ac:dyDescent="0.25">
      <c r="A51" s="119" t="s">
        <v>357</v>
      </c>
      <c r="B51" s="115" t="s">
        <v>42</v>
      </c>
      <c r="C51" s="177">
        <v>0</v>
      </c>
      <c r="D51" s="174">
        <v>0</v>
      </c>
      <c r="E51" s="193">
        <v>0</v>
      </c>
      <c r="F51" s="258">
        <v>0</v>
      </c>
    </row>
    <row r="52" spans="1:6" ht="15" x14ac:dyDescent="0.25">
      <c r="A52" s="119"/>
      <c r="B52" s="115"/>
      <c r="C52" s="198">
        <v>49990</v>
      </c>
      <c r="D52" s="174"/>
      <c r="E52" s="195">
        <f>SUM(E46:E51)</f>
        <v>89800</v>
      </c>
      <c r="F52" s="274">
        <f>SUM(F46:F51)</f>
        <v>90100</v>
      </c>
    </row>
    <row r="53" spans="1:6" ht="15" x14ac:dyDescent="0.25">
      <c r="A53" s="119"/>
      <c r="B53" s="115"/>
      <c r="C53" s="177"/>
      <c r="D53" s="174"/>
      <c r="E53" s="193"/>
      <c r="F53" s="258"/>
    </row>
    <row r="54" spans="1:6" ht="15" x14ac:dyDescent="0.25">
      <c r="A54" s="89" t="s">
        <v>216</v>
      </c>
      <c r="B54" s="111" t="s">
        <v>38</v>
      </c>
      <c r="C54" s="193">
        <v>2887</v>
      </c>
      <c r="D54" s="193">
        <v>3000</v>
      </c>
      <c r="E54" s="193">
        <v>3000</v>
      </c>
      <c r="F54" s="258">
        <v>3000</v>
      </c>
    </row>
    <row r="55" spans="1:6" ht="15" x14ac:dyDescent="0.25">
      <c r="A55" s="89" t="s">
        <v>217</v>
      </c>
      <c r="B55" s="111" t="s">
        <v>39</v>
      </c>
      <c r="C55" s="193">
        <v>1126</v>
      </c>
      <c r="D55" s="193">
        <v>2440</v>
      </c>
      <c r="E55" s="193">
        <v>3000</v>
      </c>
      <c r="F55" s="258">
        <v>4000</v>
      </c>
    </row>
    <row r="56" spans="1:6" ht="15" x14ac:dyDescent="0.25">
      <c r="A56" s="89" t="s">
        <v>218</v>
      </c>
      <c r="B56" s="111" t="s">
        <v>162</v>
      </c>
      <c r="C56" s="193">
        <v>8545</v>
      </c>
      <c r="D56" s="193">
        <v>5780</v>
      </c>
      <c r="E56" s="193">
        <v>5300</v>
      </c>
      <c r="F56" s="258">
        <v>5300</v>
      </c>
    </row>
    <row r="57" spans="1:6" ht="15" x14ac:dyDescent="0.25">
      <c r="A57" s="89" t="s">
        <v>219</v>
      </c>
      <c r="B57" s="111" t="s">
        <v>167</v>
      </c>
      <c r="C57" s="193">
        <v>4359</v>
      </c>
      <c r="D57" s="193">
        <v>945</v>
      </c>
      <c r="E57" s="193">
        <v>1700</v>
      </c>
      <c r="F57" s="258">
        <v>1700</v>
      </c>
    </row>
    <row r="58" spans="1:6" ht="15" x14ac:dyDescent="0.25">
      <c r="A58" s="89"/>
      <c r="B58" s="111"/>
      <c r="C58" s="195">
        <f>SUM(C54:C57)</f>
        <v>16917</v>
      </c>
      <c r="D58" s="193"/>
      <c r="E58" s="195">
        <f>SUM(E54:E57)</f>
        <v>13000</v>
      </c>
      <c r="F58" s="274">
        <f>SUM(F54:F57)</f>
        <v>14000</v>
      </c>
    </row>
    <row r="59" spans="1:6" ht="15" x14ac:dyDescent="0.25">
      <c r="A59" s="89"/>
      <c r="B59" s="111"/>
      <c r="C59" s="193"/>
      <c r="D59" s="193"/>
      <c r="E59" s="193"/>
      <c r="F59" s="258"/>
    </row>
    <row r="60" spans="1:6" ht="15" x14ac:dyDescent="0.25">
      <c r="A60" s="121" t="s">
        <v>220</v>
      </c>
      <c r="B60" s="122" t="s">
        <v>453</v>
      </c>
      <c r="C60" s="193">
        <v>96</v>
      </c>
      <c r="D60" s="193">
        <v>315</v>
      </c>
      <c r="E60" s="193">
        <v>500</v>
      </c>
      <c r="F60" s="258">
        <v>500</v>
      </c>
    </row>
    <row r="61" spans="1:6" ht="15" x14ac:dyDescent="0.25">
      <c r="A61" s="121" t="s">
        <v>221</v>
      </c>
      <c r="B61" s="123" t="s">
        <v>452</v>
      </c>
      <c r="C61" s="193">
        <v>660</v>
      </c>
      <c r="D61" s="193">
        <v>0</v>
      </c>
      <c r="E61" s="193">
        <v>100</v>
      </c>
      <c r="F61" s="258">
        <v>100</v>
      </c>
    </row>
    <row r="62" spans="1:6" ht="15" x14ac:dyDescent="0.25">
      <c r="A62" s="121" t="s">
        <v>222</v>
      </c>
      <c r="B62" s="124" t="s">
        <v>171</v>
      </c>
      <c r="C62" s="193">
        <v>208</v>
      </c>
      <c r="D62" s="193">
        <v>0</v>
      </c>
      <c r="E62" s="193">
        <v>400</v>
      </c>
      <c r="F62" s="258">
        <v>400</v>
      </c>
    </row>
    <row r="63" spans="1:6" ht="15" x14ac:dyDescent="0.25">
      <c r="A63" s="89"/>
      <c r="B63" s="111"/>
      <c r="C63" s="195">
        <f>SUM(C60:C62)</f>
        <v>964</v>
      </c>
      <c r="D63" s="193"/>
      <c r="E63" s="195">
        <f>SUM(E60:E62)</f>
        <v>1000</v>
      </c>
      <c r="F63" s="274">
        <f>SUM(F60:F62)</f>
        <v>1000</v>
      </c>
    </row>
    <row r="64" spans="1:6" ht="15" x14ac:dyDescent="0.25">
      <c r="A64" s="89"/>
      <c r="B64" s="111"/>
      <c r="C64" s="193"/>
      <c r="D64" s="193"/>
      <c r="E64" s="193"/>
      <c r="F64" s="258"/>
    </row>
    <row r="65" spans="1:6" ht="15" x14ac:dyDescent="0.25">
      <c r="A65" s="119" t="s">
        <v>223</v>
      </c>
      <c r="B65" s="115" t="s">
        <v>468</v>
      </c>
      <c r="C65" s="177">
        <v>10225</v>
      </c>
      <c r="D65" s="177">
        <v>10761</v>
      </c>
      <c r="E65" s="193">
        <v>10725</v>
      </c>
      <c r="F65" s="258">
        <v>11260</v>
      </c>
    </row>
    <row r="66" spans="1:6" ht="15" x14ac:dyDescent="0.25">
      <c r="A66" s="119" t="s">
        <v>358</v>
      </c>
      <c r="B66" s="125" t="s">
        <v>362</v>
      </c>
      <c r="C66" s="177">
        <v>0</v>
      </c>
      <c r="D66" s="177">
        <v>0</v>
      </c>
      <c r="E66" s="193">
        <v>0</v>
      </c>
      <c r="F66" s="258">
        <v>0</v>
      </c>
    </row>
    <row r="67" spans="1:6" ht="15" x14ac:dyDescent="0.25">
      <c r="A67" s="119" t="s">
        <v>359</v>
      </c>
      <c r="B67" s="125" t="s">
        <v>360</v>
      </c>
      <c r="C67" s="177">
        <v>1039</v>
      </c>
      <c r="D67" s="177">
        <v>0</v>
      </c>
      <c r="E67" s="193">
        <v>0</v>
      </c>
      <c r="F67" s="258">
        <v>0</v>
      </c>
    </row>
    <row r="68" spans="1:6" ht="15" x14ac:dyDescent="0.25">
      <c r="A68" s="119" t="s">
        <v>363</v>
      </c>
      <c r="B68" s="125" t="s">
        <v>361</v>
      </c>
      <c r="C68" s="177">
        <v>0</v>
      </c>
      <c r="D68" s="177">
        <v>0</v>
      </c>
      <c r="E68" s="193">
        <v>0</v>
      </c>
      <c r="F68" s="258">
        <v>0</v>
      </c>
    </row>
    <row r="69" spans="1:6" ht="15" x14ac:dyDescent="0.25">
      <c r="A69" s="119" t="s">
        <v>224</v>
      </c>
      <c r="B69" s="111" t="s">
        <v>172</v>
      </c>
      <c r="C69" s="193">
        <v>7295</v>
      </c>
      <c r="D69" s="193">
        <v>7893</v>
      </c>
      <c r="E69" s="193">
        <v>7900</v>
      </c>
      <c r="F69" s="258">
        <v>8300</v>
      </c>
    </row>
    <row r="70" spans="1:6" ht="15" x14ac:dyDescent="0.25">
      <c r="A70" s="119"/>
      <c r="B70" s="111"/>
      <c r="C70" s="195">
        <f>SUM(C65:C69)</f>
        <v>18559</v>
      </c>
      <c r="D70" s="193"/>
      <c r="E70" s="195">
        <f>SUM(E65:E69)</f>
        <v>18625</v>
      </c>
      <c r="F70" s="274">
        <f>SUM(F65:F69)</f>
        <v>19560</v>
      </c>
    </row>
    <row r="71" spans="1:6" ht="15" x14ac:dyDescent="0.25">
      <c r="A71" s="119"/>
      <c r="B71" s="111"/>
      <c r="C71" s="193"/>
      <c r="D71" s="193"/>
      <c r="E71" s="193"/>
      <c r="F71" s="258"/>
    </row>
    <row r="72" spans="1:6" ht="14.1" customHeight="1" x14ac:dyDescent="0.25">
      <c r="A72" s="119" t="s">
        <v>225</v>
      </c>
      <c r="B72" s="115" t="s">
        <v>43</v>
      </c>
      <c r="C72" s="177">
        <v>83</v>
      </c>
      <c r="D72" s="177">
        <v>3445</v>
      </c>
      <c r="E72" s="193">
        <v>2500</v>
      </c>
      <c r="F72" s="258">
        <v>2500</v>
      </c>
    </row>
    <row r="73" spans="1:6" ht="14.1" customHeight="1" x14ac:dyDescent="0.25">
      <c r="A73" s="119" t="s">
        <v>364</v>
      </c>
      <c r="B73" s="115" t="s">
        <v>367</v>
      </c>
      <c r="C73" s="177">
        <v>0</v>
      </c>
      <c r="D73" s="177">
        <v>2635</v>
      </c>
      <c r="E73" s="193">
        <v>0</v>
      </c>
      <c r="F73" s="258">
        <v>0</v>
      </c>
    </row>
    <row r="74" spans="1:6" ht="14.1" customHeight="1" x14ac:dyDescent="0.25">
      <c r="A74" s="119" t="s">
        <v>365</v>
      </c>
      <c r="B74" s="115" t="s">
        <v>368</v>
      </c>
      <c r="C74" s="177">
        <v>0</v>
      </c>
      <c r="D74" s="177"/>
      <c r="E74" s="193">
        <v>0</v>
      </c>
      <c r="F74" s="258">
        <v>0</v>
      </c>
    </row>
    <row r="75" spans="1:6" ht="14.1" customHeight="1" x14ac:dyDescent="0.25">
      <c r="A75" s="119" t="s">
        <v>366</v>
      </c>
      <c r="B75" s="115" t="s">
        <v>369</v>
      </c>
      <c r="C75" s="177">
        <v>0</v>
      </c>
      <c r="D75" s="177">
        <v>0</v>
      </c>
      <c r="E75" s="193">
        <v>0</v>
      </c>
      <c r="F75" s="258">
        <v>0</v>
      </c>
    </row>
    <row r="76" spans="1:6" ht="14.1" customHeight="1" x14ac:dyDescent="0.25">
      <c r="A76" s="119" t="s">
        <v>226</v>
      </c>
      <c r="B76" s="115" t="s">
        <v>44</v>
      </c>
      <c r="C76" s="177">
        <v>4721</v>
      </c>
      <c r="D76" s="177">
        <v>1969</v>
      </c>
      <c r="E76" s="193">
        <v>8000</v>
      </c>
      <c r="F76" s="258">
        <v>8000</v>
      </c>
    </row>
    <row r="77" spans="1:6" ht="15" x14ac:dyDescent="0.25">
      <c r="A77" s="121" t="s">
        <v>370</v>
      </c>
      <c r="B77" s="115" t="s">
        <v>371</v>
      </c>
      <c r="C77" s="193">
        <v>372</v>
      </c>
      <c r="D77" s="193">
        <v>51</v>
      </c>
      <c r="E77" s="193">
        <v>450</v>
      </c>
      <c r="F77" s="258">
        <v>100</v>
      </c>
    </row>
    <row r="78" spans="1:6" ht="15" x14ac:dyDescent="0.25">
      <c r="A78" s="121" t="s">
        <v>372</v>
      </c>
      <c r="B78" s="115" t="s">
        <v>373</v>
      </c>
      <c r="C78" s="193"/>
      <c r="D78" s="193">
        <v>0</v>
      </c>
      <c r="E78" s="193">
        <v>0</v>
      </c>
      <c r="F78" s="258">
        <v>0</v>
      </c>
    </row>
    <row r="79" spans="1:6" ht="15" x14ac:dyDescent="0.25">
      <c r="A79" s="121"/>
      <c r="B79" s="115"/>
      <c r="C79" s="195">
        <f>SUM(C72:C78)</f>
        <v>5176</v>
      </c>
      <c r="D79" s="193"/>
      <c r="E79" s="195">
        <f>SUM(E72:E78)</f>
        <v>10950</v>
      </c>
      <c r="F79" s="274">
        <f>SUM(F72:F78)</f>
        <v>10600</v>
      </c>
    </row>
    <row r="80" spans="1:6" ht="15" x14ac:dyDescent="0.25">
      <c r="A80" s="121"/>
      <c r="B80" s="115"/>
      <c r="C80" s="193"/>
      <c r="D80" s="193"/>
      <c r="E80" s="193"/>
      <c r="F80" s="258"/>
    </row>
    <row r="81" spans="1:236" ht="15" x14ac:dyDescent="0.25">
      <c r="A81" s="95" t="s">
        <v>282</v>
      </c>
      <c r="B81" s="111" t="s">
        <v>128</v>
      </c>
      <c r="C81" s="193">
        <v>236420</v>
      </c>
      <c r="D81" s="196">
        <v>210625</v>
      </c>
      <c r="E81" s="193">
        <v>281000</v>
      </c>
      <c r="F81" s="258">
        <v>260000</v>
      </c>
    </row>
    <row r="82" spans="1:236" ht="15" x14ac:dyDescent="0.25">
      <c r="A82" s="95" t="s">
        <v>374</v>
      </c>
      <c r="B82" s="107" t="s">
        <v>584</v>
      </c>
      <c r="C82" s="193">
        <v>0</v>
      </c>
      <c r="D82" s="196">
        <v>0</v>
      </c>
      <c r="E82" s="193">
        <v>0</v>
      </c>
      <c r="F82" s="258">
        <v>57500</v>
      </c>
    </row>
    <row r="83" spans="1:236" ht="15" x14ac:dyDescent="0.25">
      <c r="A83" s="95" t="s">
        <v>376</v>
      </c>
      <c r="B83" s="111" t="s">
        <v>377</v>
      </c>
      <c r="C83" s="193">
        <v>0</v>
      </c>
      <c r="D83" s="196">
        <v>0</v>
      </c>
      <c r="E83" s="193">
        <v>0</v>
      </c>
      <c r="F83" s="258">
        <v>0</v>
      </c>
    </row>
    <row r="84" spans="1:236" s="84" customFormat="1" ht="15" customHeight="1" x14ac:dyDescent="0.2">
      <c r="A84" s="126" t="s">
        <v>283</v>
      </c>
      <c r="B84" s="115" t="s">
        <v>127</v>
      </c>
      <c r="C84" s="177">
        <v>409709</v>
      </c>
      <c r="D84" s="174">
        <v>319440</v>
      </c>
      <c r="E84" s="177">
        <v>408600</v>
      </c>
      <c r="F84" s="275">
        <v>464000</v>
      </c>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c r="GA84" s="83"/>
      <c r="GB84" s="83"/>
      <c r="GC84" s="83"/>
      <c r="GD84" s="83"/>
      <c r="GE84" s="83"/>
      <c r="GF84" s="83"/>
      <c r="GG84" s="83"/>
      <c r="GH84" s="83"/>
      <c r="GI84" s="83"/>
      <c r="GJ84" s="83"/>
      <c r="GK84" s="83"/>
      <c r="GL84" s="83"/>
      <c r="GM84" s="83"/>
      <c r="GN84" s="83"/>
      <c r="GO84" s="83"/>
      <c r="GP84" s="83"/>
      <c r="GQ84" s="83"/>
      <c r="GR84" s="83"/>
      <c r="GS84" s="83"/>
      <c r="GT84" s="83"/>
      <c r="GU84" s="83"/>
      <c r="GV84" s="83"/>
      <c r="GW84" s="83"/>
      <c r="GX84" s="83"/>
      <c r="GY84" s="83"/>
      <c r="GZ84" s="83"/>
      <c r="HA84" s="83"/>
      <c r="HB84" s="83"/>
      <c r="HC84" s="83"/>
      <c r="HD84" s="83"/>
      <c r="HE84" s="83"/>
      <c r="HF84" s="83"/>
      <c r="HG84" s="83"/>
      <c r="HH84" s="83"/>
      <c r="HI84" s="83"/>
      <c r="HJ84" s="83"/>
      <c r="HK84" s="83"/>
      <c r="HL84" s="83"/>
      <c r="HM84" s="83"/>
      <c r="HN84" s="83"/>
      <c r="HO84" s="83"/>
      <c r="HP84" s="83"/>
      <c r="HQ84" s="83"/>
      <c r="HR84" s="83"/>
      <c r="HS84" s="83"/>
      <c r="HT84" s="83"/>
      <c r="HU84" s="83"/>
      <c r="HV84" s="83"/>
      <c r="HW84" s="83"/>
      <c r="HX84" s="83"/>
      <c r="HY84" s="83"/>
      <c r="HZ84" s="83"/>
      <c r="IA84" s="83"/>
      <c r="IB84" s="83"/>
    </row>
    <row r="85" spans="1:236" s="84" customFormat="1" ht="15" customHeight="1" x14ac:dyDescent="0.2">
      <c r="A85" s="126" t="s">
        <v>378</v>
      </c>
      <c r="B85" s="115" t="s">
        <v>437</v>
      </c>
      <c r="C85" s="177">
        <v>0</v>
      </c>
      <c r="D85" s="174">
        <v>0</v>
      </c>
      <c r="E85" s="177">
        <v>0</v>
      </c>
      <c r="F85" s="275">
        <v>0</v>
      </c>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c r="GA85" s="83"/>
      <c r="GB85" s="83"/>
      <c r="GC85" s="83"/>
      <c r="GD85" s="83"/>
      <c r="GE85" s="83"/>
      <c r="GF85" s="83"/>
      <c r="GG85" s="83"/>
      <c r="GH85" s="83"/>
      <c r="GI85" s="83"/>
      <c r="GJ85" s="83"/>
      <c r="GK85" s="83"/>
      <c r="GL85" s="83"/>
      <c r="GM85" s="83"/>
      <c r="GN85" s="83"/>
      <c r="GO85" s="83"/>
      <c r="GP85" s="83"/>
      <c r="GQ85" s="83"/>
      <c r="GR85" s="83"/>
      <c r="GS85" s="83"/>
      <c r="GT85" s="83"/>
      <c r="GU85" s="83"/>
      <c r="GV85" s="83"/>
      <c r="GW85" s="83"/>
      <c r="GX85" s="83"/>
      <c r="GY85" s="83"/>
      <c r="GZ85" s="83"/>
      <c r="HA85" s="83"/>
      <c r="HB85" s="83"/>
      <c r="HC85" s="83"/>
      <c r="HD85" s="83"/>
      <c r="HE85" s="83"/>
      <c r="HF85" s="83"/>
      <c r="HG85" s="83"/>
      <c r="HH85" s="83"/>
      <c r="HI85" s="83"/>
      <c r="HJ85" s="83"/>
      <c r="HK85" s="83"/>
      <c r="HL85" s="83"/>
      <c r="HM85" s="83"/>
      <c r="HN85" s="83"/>
      <c r="HO85" s="83"/>
      <c r="HP85" s="83"/>
      <c r="HQ85" s="83"/>
      <c r="HR85" s="83"/>
      <c r="HS85" s="83"/>
      <c r="HT85" s="83"/>
      <c r="HU85" s="83"/>
      <c r="HV85" s="83"/>
      <c r="HW85" s="83"/>
      <c r="HX85" s="83"/>
      <c r="HY85" s="83"/>
      <c r="HZ85" s="83"/>
      <c r="IA85" s="83"/>
      <c r="IB85" s="83"/>
    </row>
    <row r="86" spans="1:236" ht="15" x14ac:dyDescent="0.25">
      <c r="A86" s="95" t="s">
        <v>284</v>
      </c>
      <c r="B86" s="111" t="s">
        <v>129</v>
      </c>
      <c r="C86" s="193">
        <v>82140</v>
      </c>
      <c r="D86" s="196">
        <v>60810</v>
      </c>
      <c r="E86" s="193">
        <v>70000</v>
      </c>
      <c r="F86" s="258">
        <v>70000</v>
      </c>
    </row>
    <row r="87" spans="1:236" ht="14.1" customHeight="1" x14ac:dyDescent="0.25">
      <c r="A87" s="127" t="s">
        <v>328</v>
      </c>
      <c r="B87" s="111" t="s">
        <v>204</v>
      </c>
      <c r="C87" s="193">
        <v>2330</v>
      </c>
      <c r="D87" s="196">
        <v>1295</v>
      </c>
      <c r="E87" s="193">
        <v>2100</v>
      </c>
      <c r="F87" s="258">
        <v>2100</v>
      </c>
    </row>
    <row r="88" spans="1:236" ht="15" x14ac:dyDescent="0.25">
      <c r="A88" s="127" t="s">
        <v>285</v>
      </c>
      <c r="B88" s="114" t="s">
        <v>455</v>
      </c>
      <c r="C88" s="193">
        <v>30777</v>
      </c>
      <c r="D88" s="193">
        <v>26020</v>
      </c>
      <c r="E88" s="193">
        <v>80000</v>
      </c>
      <c r="F88" s="258">
        <v>35000</v>
      </c>
    </row>
    <row r="89" spans="1:236" ht="15" x14ac:dyDescent="0.25">
      <c r="A89" s="95"/>
      <c r="B89" s="111"/>
      <c r="C89" s="195">
        <v>761378</v>
      </c>
      <c r="D89" s="193"/>
      <c r="E89" s="195">
        <f>SUM(E81:E88)</f>
        <v>841700</v>
      </c>
      <c r="F89" s="274">
        <f>SUM(F81:F88)</f>
        <v>888600</v>
      </c>
    </row>
    <row r="90" spans="1:236" ht="15" x14ac:dyDescent="0.25">
      <c r="A90" s="95"/>
      <c r="B90" s="111"/>
      <c r="C90" s="193"/>
      <c r="D90" s="193"/>
      <c r="E90" s="193"/>
      <c r="F90" s="258"/>
    </row>
    <row r="91" spans="1:236" ht="15" x14ac:dyDescent="0.25">
      <c r="A91" s="95" t="s">
        <v>286</v>
      </c>
      <c r="B91" s="111" t="s">
        <v>136</v>
      </c>
      <c r="C91" s="193">
        <v>57966</v>
      </c>
      <c r="D91" s="193">
        <v>47120</v>
      </c>
      <c r="E91" s="193">
        <v>65700</v>
      </c>
      <c r="F91" s="258">
        <f>SUM(F89*0.08)</f>
        <v>71088</v>
      </c>
    </row>
    <row r="92" spans="1:236" ht="15" x14ac:dyDescent="0.25">
      <c r="A92" s="95" t="s">
        <v>287</v>
      </c>
      <c r="B92" s="111" t="s">
        <v>139</v>
      </c>
      <c r="C92" s="193">
        <v>30477</v>
      </c>
      <c r="D92" s="193">
        <v>22915</v>
      </c>
      <c r="E92" s="193">
        <v>34000</v>
      </c>
      <c r="F92" s="258">
        <f>SUM(F89*0.04)</f>
        <v>35544</v>
      </c>
    </row>
    <row r="93" spans="1:236" ht="15" x14ac:dyDescent="0.25">
      <c r="A93" s="95" t="s">
        <v>288</v>
      </c>
      <c r="B93" s="111" t="s">
        <v>151</v>
      </c>
      <c r="C93" s="193">
        <v>33598</v>
      </c>
      <c r="D93" s="196">
        <v>28290</v>
      </c>
      <c r="E93" s="193">
        <v>38000</v>
      </c>
      <c r="F93" s="258">
        <f>SUM(F89*0.045)</f>
        <v>39987</v>
      </c>
    </row>
    <row r="94" spans="1:236" ht="15" x14ac:dyDescent="0.25">
      <c r="A94" s="95" t="s">
        <v>289</v>
      </c>
      <c r="B94" s="111" t="s">
        <v>153</v>
      </c>
      <c r="C94" s="193">
        <v>124401</v>
      </c>
      <c r="D94" s="193">
        <v>91970</v>
      </c>
      <c r="E94" s="193">
        <v>123500</v>
      </c>
      <c r="F94" s="258">
        <f>SUM(E94*1.07)</f>
        <v>132145</v>
      </c>
    </row>
    <row r="95" spans="1:236" ht="15" x14ac:dyDescent="0.25">
      <c r="A95" s="95" t="s">
        <v>290</v>
      </c>
      <c r="B95" s="111" t="s">
        <v>152</v>
      </c>
      <c r="C95" s="193">
        <v>9527</v>
      </c>
      <c r="D95" s="196">
        <v>7215</v>
      </c>
      <c r="E95" s="193">
        <v>10500</v>
      </c>
      <c r="F95" s="258">
        <v>12000</v>
      </c>
    </row>
    <row r="96" spans="1:236" ht="15" x14ac:dyDescent="0.25">
      <c r="A96" s="95" t="s">
        <v>291</v>
      </c>
      <c r="B96" s="111" t="s">
        <v>193</v>
      </c>
      <c r="C96" s="72">
        <v>0</v>
      </c>
      <c r="D96" s="193">
        <v>0</v>
      </c>
      <c r="E96" s="193">
        <v>0</v>
      </c>
      <c r="F96" s="258">
        <f t="shared" ref="F96:F104" si="0">E96*1.015</f>
        <v>0</v>
      </c>
    </row>
    <row r="97" spans="1:236" ht="15" x14ac:dyDescent="0.25">
      <c r="A97" s="95" t="s">
        <v>292</v>
      </c>
      <c r="B97" s="111" t="s">
        <v>154</v>
      </c>
      <c r="C97" s="193">
        <v>13372</v>
      </c>
      <c r="D97" s="196">
        <v>10490</v>
      </c>
      <c r="E97" s="193">
        <v>14500</v>
      </c>
      <c r="F97" s="258">
        <f>SUM(E97*1.1)</f>
        <v>15950.000000000002</v>
      </c>
    </row>
    <row r="98" spans="1:236" ht="15" x14ac:dyDescent="0.25">
      <c r="A98" s="95" t="s">
        <v>293</v>
      </c>
      <c r="B98" s="111" t="s">
        <v>141</v>
      </c>
      <c r="C98" s="193">
        <v>1128</v>
      </c>
      <c r="D98" s="193">
        <v>915</v>
      </c>
      <c r="E98" s="193">
        <v>1200</v>
      </c>
      <c r="F98" s="258">
        <f>SUM(E98*1.1)</f>
        <v>1320</v>
      </c>
    </row>
    <row r="99" spans="1:236" s="84" customFormat="1" ht="15" x14ac:dyDescent="0.25">
      <c r="A99" s="95" t="s">
        <v>294</v>
      </c>
      <c r="B99" s="115" t="s">
        <v>155</v>
      </c>
      <c r="C99" s="177">
        <v>0</v>
      </c>
      <c r="D99" s="177">
        <v>0</v>
      </c>
      <c r="E99" s="177">
        <v>0</v>
      </c>
      <c r="F99" s="258">
        <f t="shared" si="0"/>
        <v>0</v>
      </c>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c r="EN99" s="83"/>
      <c r="EO99" s="83"/>
      <c r="EP99" s="83"/>
      <c r="EQ99" s="83"/>
      <c r="ER99" s="83"/>
      <c r="ES99" s="83"/>
      <c r="ET99" s="83"/>
      <c r="EU99" s="83"/>
      <c r="EV99" s="83"/>
      <c r="EW99" s="83"/>
      <c r="EX99" s="83"/>
      <c r="EY99" s="83"/>
      <c r="EZ99" s="83"/>
      <c r="FA99" s="83"/>
      <c r="FB99" s="83"/>
      <c r="FC99" s="83"/>
      <c r="FD99" s="83"/>
      <c r="FE99" s="83"/>
      <c r="FF99" s="83"/>
      <c r="FG99" s="83"/>
      <c r="FH99" s="83"/>
      <c r="FI99" s="83"/>
      <c r="FJ99" s="83"/>
      <c r="FK99" s="83"/>
      <c r="FL99" s="83"/>
      <c r="FM99" s="83"/>
      <c r="FN99" s="83"/>
      <c r="FO99" s="83"/>
      <c r="FP99" s="83"/>
      <c r="FQ99" s="83"/>
      <c r="FR99" s="83"/>
      <c r="FS99" s="83"/>
      <c r="FT99" s="83"/>
      <c r="FU99" s="83"/>
      <c r="FV99" s="83"/>
      <c r="FW99" s="83"/>
      <c r="FX99" s="83"/>
      <c r="FY99" s="83"/>
      <c r="FZ99" s="83"/>
      <c r="GA99" s="83"/>
      <c r="GB99" s="83"/>
      <c r="GC99" s="83"/>
      <c r="GD99" s="83"/>
      <c r="GE99" s="83"/>
      <c r="GF99" s="83"/>
      <c r="GG99" s="83"/>
      <c r="GH99" s="83"/>
      <c r="GI99" s="83"/>
      <c r="GJ99" s="83"/>
      <c r="GK99" s="83"/>
      <c r="GL99" s="83"/>
      <c r="GM99" s="83"/>
      <c r="GN99" s="83"/>
      <c r="GO99" s="83"/>
      <c r="GP99" s="83"/>
      <c r="GQ99" s="83"/>
      <c r="GR99" s="83"/>
      <c r="GS99" s="83"/>
      <c r="GT99" s="83"/>
      <c r="GU99" s="83"/>
      <c r="GV99" s="83"/>
      <c r="GW99" s="83"/>
      <c r="GX99" s="83"/>
      <c r="GY99" s="83"/>
      <c r="GZ99" s="83"/>
      <c r="HA99" s="83"/>
      <c r="HB99" s="83"/>
      <c r="HC99" s="83"/>
      <c r="HD99" s="83"/>
      <c r="HE99" s="83"/>
      <c r="HF99" s="83"/>
      <c r="HG99" s="83"/>
      <c r="HH99" s="83"/>
      <c r="HI99" s="83"/>
      <c r="HJ99" s="83"/>
      <c r="HK99" s="83"/>
      <c r="HL99" s="83"/>
      <c r="HM99" s="83"/>
      <c r="HN99" s="83"/>
      <c r="HO99" s="83"/>
      <c r="HP99" s="83"/>
      <c r="HQ99" s="83"/>
      <c r="HR99" s="83"/>
      <c r="HS99" s="83"/>
      <c r="HT99" s="83"/>
      <c r="HU99" s="83"/>
      <c r="HV99" s="83"/>
      <c r="HW99" s="83"/>
      <c r="HX99" s="83"/>
      <c r="HY99" s="83"/>
      <c r="HZ99" s="83"/>
      <c r="IA99" s="83"/>
      <c r="IB99" s="83"/>
    </row>
    <row r="100" spans="1:236" ht="15" x14ac:dyDescent="0.25">
      <c r="A100" s="95" t="s">
        <v>295</v>
      </c>
      <c r="B100" s="111" t="s">
        <v>150</v>
      </c>
      <c r="C100" s="193">
        <v>15839</v>
      </c>
      <c r="D100" s="196">
        <v>8190</v>
      </c>
      <c r="E100" s="193">
        <v>22300</v>
      </c>
      <c r="F100" s="258">
        <v>24700</v>
      </c>
    </row>
    <row r="101" spans="1:236" ht="15" x14ac:dyDescent="0.25">
      <c r="A101" s="95" t="s">
        <v>379</v>
      </c>
      <c r="B101" s="111" t="s">
        <v>380</v>
      </c>
      <c r="C101" s="193">
        <v>0</v>
      </c>
      <c r="D101" s="196">
        <v>0</v>
      </c>
      <c r="E101" s="193">
        <v>0</v>
      </c>
      <c r="F101" s="258">
        <f t="shared" si="0"/>
        <v>0</v>
      </c>
    </row>
    <row r="102" spans="1:236" ht="15" x14ac:dyDescent="0.25">
      <c r="A102" s="95" t="s">
        <v>296</v>
      </c>
      <c r="B102" s="111" t="s">
        <v>456</v>
      </c>
      <c r="C102" s="193">
        <v>875.84</v>
      </c>
      <c r="D102" s="196">
        <v>1470</v>
      </c>
      <c r="E102" s="193">
        <v>1500</v>
      </c>
      <c r="F102" s="258">
        <v>1700</v>
      </c>
    </row>
    <row r="103" spans="1:236" ht="15" x14ac:dyDescent="0.25">
      <c r="A103" s="95" t="s">
        <v>297</v>
      </c>
      <c r="B103" s="111" t="s">
        <v>192</v>
      </c>
      <c r="C103" s="193">
        <v>947.48</v>
      </c>
      <c r="D103" s="196">
        <v>2225</v>
      </c>
      <c r="E103" s="193">
        <v>3700</v>
      </c>
      <c r="F103" s="258">
        <v>5000</v>
      </c>
    </row>
    <row r="104" spans="1:236" ht="15" x14ac:dyDescent="0.25">
      <c r="A104" s="95" t="s">
        <v>382</v>
      </c>
      <c r="B104" s="111" t="s">
        <v>381</v>
      </c>
      <c r="C104" s="193">
        <v>0</v>
      </c>
      <c r="D104" s="196">
        <v>0</v>
      </c>
      <c r="E104" s="193">
        <v>0</v>
      </c>
      <c r="F104" s="258">
        <f t="shared" si="0"/>
        <v>0</v>
      </c>
    </row>
    <row r="105" spans="1:236" ht="15" x14ac:dyDescent="0.25">
      <c r="A105" s="95"/>
      <c r="B105" s="111"/>
      <c r="C105" s="195">
        <v>288134</v>
      </c>
      <c r="D105" s="196"/>
      <c r="E105" s="195">
        <f>SUM(E91:E104)</f>
        <v>314900</v>
      </c>
      <c r="F105" s="274">
        <f>SUM(F91:F104)</f>
        <v>339434</v>
      </c>
    </row>
    <row r="106" spans="1:236" ht="15" x14ac:dyDescent="0.25">
      <c r="A106" s="95"/>
      <c r="B106" s="111"/>
      <c r="C106" s="193"/>
      <c r="D106" s="196"/>
      <c r="E106" s="193"/>
      <c r="F106" s="258"/>
    </row>
    <row r="107" spans="1:236" ht="15" x14ac:dyDescent="0.25">
      <c r="A107" s="95" t="s">
        <v>384</v>
      </c>
      <c r="B107" s="95" t="s">
        <v>383</v>
      </c>
      <c r="C107" s="193">
        <v>0</v>
      </c>
      <c r="D107" s="196">
        <v>0</v>
      </c>
      <c r="E107" s="193">
        <v>0</v>
      </c>
      <c r="F107" s="258">
        <v>0</v>
      </c>
    </row>
    <row r="108" spans="1:236" ht="15" x14ac:dyDescent="0.25">
      <c r="A108" s="95"/>
      <c r="B108" s="95"/>
      <c r="C108" s="195">
        <v>0</v>
      </c>
      <c r="D108" s="196">
        <v>0</v>
      </c>
      <c r="E108" s="193">
        <v>0</v>
      </c>
      <c r="F108" s="258">
        <v>0</v>
      </c>
    </row>
    <row r="109" spans="1:236" ht="15" x14ac:dyDescent="0.25">
      <c r="A109" s="95"/>
      <c r="B109" s="95"/>
      <c r="C109" s="193"/>
      <c r="D109" s="196"/>
      <c r="E109" s="193"/>
      <c r="F109" s="258"/>
    </row>
    <row r="110" spans="1:236" ht="15" x14ac:dyDescent="0.25">
      <c r="A110" s="121" t="s">
        <v>227</v>
      </c>
      <c r="B110" s="124" t="s">
        <v>181</v>
      </c>
      <c r="C110" s="193">
        <v>31231</v>
      </c>
      <c r="D110" s="196">
        <v>28200</v>
      </c>
      <c r="E110" s="193">
        <v>36000</v>
      </c>
      <c r="F110" s="258">
        <v>36000</v>
      </c>
    </row>
    <row r="111" spans="1:236" ht="15" x14ac:dyDescent="0.25">
      <c r="A111" s="121" t="s">
        <v>228</v>
      </c>
      <c r="B111" s="124" t="s">
        <v>182</v>
      </c>
      <c r="C111" s="193">
        <v>19250</v>
      </c>
      <c r="D111" s="193">
        <v>13970</v>
      </c>
      <c r="E111" s="193">
        <v>20000</v>
      </c>
      <c r="F111" s="258">
        <v>20000</v>
      </c>
    </row>
    <row r="112" spans="1:236" ht="15" x14ac:dyDescent="0.25">
      <c r="A112" s="125" t="s">
        <v>229</v>
      </c>
      <c r="B112" s="128" t="s">
        <v>163</v>
      </c>
      <c r="C112" s="177">
        <v>275</v>
      </c>
      <c r="D112" s="177">
        <v>1130</v>
      </c>
      <c r="E112" s="193">
        <v>1100</v>
      </c>
      <c r="F112" s="258">
        <v>1300</v>
      </c>
    </row>
    <row r="113" spans="1:6" ht="15" x14ac:dyDescent="0.25">
      <c r="A113" s="125"/>
      <c r="B113" s="128"/>
      <c r="C113" s="198">
        <v>50757</v>
      </c>
      <c r="D113" s="177"/>
      <c r="E113" s="195">
        <f>SUM(E110:E112)</f>
        <v>57100</v>
      </c>
      <c r="F113" s="274">
        <f>SUM(F110:F112)</f>
        <v>57300</v>
      </c>
    </row>
    <row r="114" spans="1:6" ht="15" x14ac:dyDescent="0.25">
      <c r="A114" s="125"/>
      <c r="B114" s="128"/>
      <c r="C114" s="177"/>
      <c r="D114" s="177"/>
      <c r="E114" s="193"/>
      <c r="F114" s="258"/>
    </row>
    <row r="115" spans="1:6" ht="15" x14ac:dyDescent="0.25">
      <c r="A115" s="110" t="s">
        <v>230</v>
      </c>
      <c r="B115" s="111" t="s">
        <v>196</v>
      </c>
      <c r="C115" s="193">
        <v>9469</v>
      </c>
      <c r="D115" s="196">
        <v>7760</v>
      </c>
      <c r="E115" s="193">
        <v>9000</v>
      </c>
      <c r="F115" s="258">
        <v>9000</v>
      </c>
    </row>
    <row r="116" spans="1:6" ht="15" x14ac:dyDescent="0.25">
      <c r="A116" s="110"/>
      <c r="B116" s="111"/>
      <c r="C116" s="195">
        <f>SUM(C115)</f>
        <v>9469</v>
      </c>
      <c r="D116" s="196"/>
      <c r="E116" s="195">
        <f>SUM(E115)</f>
        <v>9000</v>
      </c>
      <c r="F116" s="274">
        <f>SUM(F115)</f>
        <v>9000</v>
      </c>
    </row>
    <row r="117" spans="1:6" ht="15" x14ac:dyDescent="0.25">
      <c r="A117" s="110"/>
      <c r="B117" s="111"/>
      <c r="C117" s="193"/>
      <c r="D117" s="196"/>
      <c r="E117" s="193"/>
      <c r="F117" s="258"/>
    </row>
    <row r="118" spans="1:6" ht="15" x14ac:dyDescent="0.25">
      <c r="A118" s="116" t="s">
        <v>231</v>
      </c>
      <c r="B118" s="117" t="s">
        <v>180</v>
      </c>
      <c r="C118" s="177">
        <v>48353</v>
      </c>
      <c r="D118" s="177">
        <v>56890</v>
      </c>
      <c r="E118" s="193">
        <v>61000</v>
      </c>
      <c r="F118" s="258">
        <v>60000</v>
      </c>
    </row>
    <row r="119" spans="1:6" ht="15" x14ac:dyDescent="0.25">
      <c r="A119" s="116" t="s">
        <v>232</v>
      </c>
      <c r="B119" s="122" t="s">
        <v>176</v>
      </c>
      <c r="C119" s="193">
        <v>18283</v>
      </c>
      <c r="D119" s="196">
        <v>3430</v>
      </c>
      <c r="E119" s="193">
        <v>25000</v>
      </c>
      <c r="F119" s="258">
        <v>15000</v>
      </c>
    </row>
    <row r="120" spans="1:6" ht="15" x14ac:dyDescent="0.25">
      <c r="A120" s="116" t="s">
        <v>233</v>
      </c>
      <c r="B120" s="122" t="s">
        <v>199</v>
      </c>
      <c r="C120" s="193">
        <v>26119</v>
      </c>
      <c r="D120" s="196">
        <v>20665</v>
      </c>
      <c r="E120" s="193">
        <v>13000</v>
      </c>
      <c r="F120" s="258">
        <v>13000</v>
      </c>
    </row>
    <row r="121" spans="1:6" ht="15" x14ac:dyDescent="0.25">
      <c r="A121" s="116"/>
      <c r="B121" s="122"/>
      <c r="C121" s="195">
        <f>SUM(C118:C120)</f>
        <v>92755</v>
      </c>
      <c r="D121" s="196"/>
      <c r="E121" s="195">
        <f>SUM(E118:E120)</f>
        <v>99000</v>
      </c>
      <c r="F121" s="274">
        <f>SUM(F118:F120)</f>
        <v>88000</v>
      </c>
    </row>
    <row r="122" spans="1:6" ht="15" x14ac:dyDescent="0.25">
      <c r="A122" s="116"/>
      <c r="B122" s="122"/>
      <c r="C122" s="193"/>
      <c r="D122" s="196"/>
      <c r="E122" s="193"/>
      <c r="F122" s="258"/>
    </row>
    <row r="123" spans="1:6" ht="15" x14ac:dyDescent="0.25">
      <c r="A123" s="125" t="s">
        <v>234</v>
      </c>
      <c r="B123" s="115" t="s">
        <v>41</v>
      </c>
      <c r="C123" s="177">
        <v>39734</v>
      </c>
      <c r="D123" s="174">
        <v>0</v>
      </c>
      <c r="E123" s="193">
        <v>45000</v>
      </c>
      <c r="F123" s="258">
        <v>45000</v>
      </c>
    </row>
    <row r="124" spans="1:6" ht="15" x14ac:dyDescent="0.25">
      <c r="A124" s="125" t="s">
        <v>235</v>
      </c>
      <c r="B124" s="129" t="s">
        <v>197</v>
      </c>
      <c r="C124" s="177">
        <v>30000</v>
      </c>
      <c r="D124" s="174">
        <v>25000</v>
      </c>
      <c r="E124" s="193">
        <v>30000</v>
      </c>
      <c r="F124" s="258">
        <v>30000</v>
      </c>
    </row>
    <row r="125" spans="1:6" ht="15" x14ac:dyDescent="0.25">
      <c r="A125" s="125" t="s">
        <v>385</v>
      </c>
      <c r="B125" s="129" t="s">
        <v>386</v>
      </c>
      <c r="C125" s="177">
        <v>4452</v>
      </c>
      <c r="D125" s="174">
        <v>0</v>
      </c>
      <c r="E125" s="193">
        <v>4500</v>
      </c>
      <c r="F125" s="258">
        <v>4500</v>
      </c>
    </row>
    <row r="126" spans="1:6" ht="15" x14ac:dyDescent="0.25">
      <c r="A126" s="125" t="s">
        <v>236</v>
      </c>
      <c r="B126" s="117" t="s">
        <v>175</v>
      </c>
      <c r="C126" s="177">
        <v>60</v>
      </c>
      <c r="D126" s="174">
        <v>300</v>
      </c>
      <c r="E126" s="193">
        <v>1000</v>
      </c>
      <c r="F126" s="258">
        <v>500</v>
      </c>
    </row>
    <row r="127" spans="1:6" ht="15" x14ac:dyDescent="0.25">
      <c r="A127" s="125" t="s">
        <v>237</v>
      </c>
      <c r="B127" s="117" t="s">
        <v>179</v>
      </c>
      <c r="C127" s="177">
        <v>836</v>
      </c>
      <c r="D127" s="177">
        <v>690</v>
      </c>
      <c r="E127" s="193">
        <v>1000</v>
      </c>
      <c r="F127" s="258">
        <v>1000</v>
      </c>
    </row>
    <row r="128" spans="1:6" ht="15" x14ac:dyDescent="0.25">
      <c r="A128" s="125" t="s">
        <v>238</v>
      </c>
      <c r="B128" s="117" t="s">
        <v>178</v>
      </c>
      <c r="C128" s="177">
        <v>20009</v>
      </c>
      <c r="D128" s="174">
        <v>13580</v>
      </c>
      <c r="E128" s="193">
        <v>17000</v>
      </c>
      <c r="F128" s="258">
        <v>18000</v>
      </c>
    </row>
    <row r="129" spans="1:6" ht="15" x14ac:dyDescent="0.25">
      <c r="A129" s="125" t="s">
        <v>239</v>
      </c>
      <c r="B129" s="117" t="s">
        <v>387</v>
      </c>
      <c r="C129" s="177">
        <v>29361</v>
      </c>
      <c r="D129" s="181">
        <v>17325</v>
      </c>
      <c r="E129" s="193">
        <v>22500</v>
      </c>
      <c r="F129" s="258">
        <v>25000</v>
      </c>
    </row>
    <row r="130" spans="1:6" ht="15" x14ac:dyDescent="0.25">
      <c r="A130" s="125" t="s">
        <v>240</v>
      </c>
      <c r="B130" s="117" t="s">
        <v>388</v>
      </c>
      <c r="C130" s="177">
        <v>0</v>
      </c>
      <c r="D130" s="174">
        <v>0</v>
      </c>
      <c r="E130" s="193">
        <v>1500</v>
      </c>
      <c r="F130" s="258">
        <v>2000</v>
      </c>
    </row>
    <row r="131" spans="1:6" ht="15" x14ac:dyDescent="0.25">
      <c r="A131" s="125" t="s">
        <v>241</v>
      </c>
      <c r="B131" s="117" t="s">
        <v>177</v>
      </c>
      <c r="C131" s="177">
        <v>2793</v>
      </c>
      <c r="D131" s="174">
        <v>1660</v>
      </c>
      <c r="E131" s="193">
        <v>3500</v>
      </c>
      <c r="F131" s="258">
        <v>3500</v>
      </c>
    </row>
    <row r="132" spans="1:6" ht="15" x14ac:dyDescent="0.25">
      <c r="A132" s="125"/>
      <c r="B132" s="117"/>
      <c r="C132" s="198">
        <f>SUM(C123:C131)</f>
        <v>127245</v>
      </c>
      <c r="D132" s="174"/>
      <c r="E132" s="195">
        <f>SUM(E123:E131)</f>
        <v>126000</v>
      </c>
      <c r="F132" s="274">
        <f>SUM(F123:F131)</f>
        <v>129500</v>
      </c>
    </row>
    <row r="133" spans="1:6" ht="15" x14ac:dyDescent="0.25">
      <c r="A133" s="125"/>
      <c r="B133" s="117"/>
      <c r="C133" s="177"/>
      <c r="D133" s="174"/>
      <c r="E133" s="193"/>
      <c r="F133" s="258"/>
    </row>
    <row r="134" spans="1:6" ht="15" x14ac:dyDescent="0.25">
      <c r="A134" s="121" t="s">
        <v>242</v>
      </c>
      <c r="B134" s="124" t="s">
        <v>168</v>
      </c>
      <c r="C134" s="193">
        <v>38</v>
      </c>
      <c r="D134" s="193">
        <v>53.63</v>
      </c>
      <c r="E134" s="193">
        <v>200</v>
      </c>
      <c r="F134" s="258">
        <v>200</v>
      </c>
    </row>
    <row r="135" spans="1:6" ht="15" x14ac:dyDescent="0.25">
      <c r="A135" s="121" t="s">
        <v>243</v>
      </c>
      <c r="B135" s="123" t="s">
        <v>169</v>
      </c>
      <c r="C135" s="193">
        <v>623</v>
      </c>
      <c r="D135" s="193">
        <v>580</v>
      </c>
      <c r="E135" s="193">
        <v>400</v>
      </c>
      <c r="F135" s="258">
        <v>400</v>
      </c>
    </row>
    <row r="136" spans="1:6" ht="15" x14ac:dyDescent="0.25">
      <c r="A136" s="121" t="s">
        <v>244</v>
      </c>
      <c r="B136" s="123" t="s">
        <v>171</v>
      </c>
      <c r="C136" s="193">
        <v>112</v>
      </c>
      <c r="D136" s="193">
        <v>0</v>
      </c>
      <c r="E136" s="193">
        <v>300</v>
      </c>
      <c r="F136" s="258">
        <v>300</v>
      </c>
    </row>
    <row r="137" spans="1:6" ht="15" x14ac:dyDescent="0.25">
      <c r="A137" s="121"/>
      <c r="B137" s="123"/>
      <c r="C137" s="195">
        <v>774</v>
      </c>
      <c r="D137" s="193"/>
      <c r="E137" s="195">
        <f>SUM(E134:E136)</f>
        <v>900</v>
      </c>
      <c r="F137" s="274">
        <f>SUM(F134:F136)</f>
        <v>900</v>
      </c>
    </row>
    <row r="138" spans="1:6" ht="15" x14ac:dyDescent="0.25">
      <c r="A138" s="121"/>
      <c r="B138" s="123"/>
      <c r="C138" s="193"/>
      <c r="D138" s="193"/>
      <c r="E138" s="193"/>
      <c r="F138" s="258"/>
    </row>
    <row r="139" spans="1:6" ht="15" x14ac:dyDescent="0.25">
      <c r="A139" s="119" t="s">
        <v>245</v>
      </c>
      <c r="B139" s="115" t="s">
        <v>457</v>
      </c>
      <c r="C139" s="177">
        <v>0</v>
      </c>
      <c r="D139" s="177">
        <v>997</v>
      </c>
      <c r="E139" s="133">
        <v>997</v>
      </c>
      <c r="F139" s="258">
        <v>1000</v>
      </c>
    </row>
    <row r="140" spans="1:6" ht="15" x14ac:dyDescent="0.25">
      <c r="A140" s="119" t="s">
        <v>246</v>
      </c>
      <c r="B140" s="115" t="s">
        <v>458</v>
      </c>
      <c r="C140" s="177">
        <v>5516</v>
      </c>
      <c r="D140" s="177">
        <v>6489</v>
      </c>
      <c r="E140" s="133">
        <v>6489</v>
      </c>
      <c r="F140" s="258">
        <v>6500</v>
      </c>
    </row>
    <row r="141" spans="1:6" ht="30" x14ac:dyDescent="0.25">
      <c r="A141" s="119" t="s">
        <v>247</v>
      </c>
      <c r="B141" s="130" t="s">
        <v>205</v>
      </c>
      <c r="C141" s="177">
        <v>7174</v>
      </c>
      <c r="D141" s="177">
        <v>7174</v>
      </c>
      <c r="E141" s="133">
        <v>7174</v>
      </c>
      <c r="F141" s="258">
        <v>7200</v>
      </c>
    </row>
    <row r="142" spans="1:6" ht="15" x14ac:dyDescent="0.25">
      <c r="A142" s="119"/>
      <c r="B142" s="130"/>
      <c r="C142" s="198">
        <f>SUM(C139:C141)</f>
        <v>12690</v>
      </c>
      <c r="D142" s="198"/>
      <c r="E142" s="195">
        <f>SUM(E139:E141)</f>
        <v>14660</v>
      </c>
      <c r="F142" s="274">
        <f>SUM(F139:F141)</f>
        <v>14700</v>
      </c>
    </row>
    <row r="143" spans="1:6" ht="15" x14ac:dyDescent="0.25">
      <c r="A143" s="119"/>
      <c r="B143" s="130"/>
      <c r="C143" s="177"/>
      <c r="D143" s="177"/>
      <c r="E143" s="193"/>
      <c r="F143" s="258"/>
    </row>
    <row r="144" spans="1:6" ht="15" x14ac:dyDescent="0.25">
      <c r="A144" s="119" t="s">
        <v>248</v>
      </c>
      <c r="B144" s="115" t="s">
        <v>194</v>
      </c>
      <c r="C144" s="177">
        <v>13548</v>
      </c>
      <c r="D144" s="177">
        <v>81809.41</v>
      </c>
      <c r="E144" s="193">
        <v>140000</v>
      </c>
      <c r="F144" s="258">
        <v>0</v>
      </c>
    </row>
    <row r="145" spans="1:236" ht="15" x14ac:dyDescent="0.25">
      <c r="A145" s="119"/>
      <c r="B145" s="115"/>
      <c r="C145" s="198">
        <v>13548</v>
      </c>
      <c r="D145" s="177"/>
      <c r="E145" s="193">
        <f>SUM(E144)</f>
        <v>140000</v>
      </c>
      <c r="F145" s="258">
        <v>0</v>
      </c>
    </row>
    <row r="146" spans="1:236" ht="15" x14ac:dyDescent="0.25">
      <c r="A146" s="119"/>
      <c r="B146" s="115"/>
      <c r="C146" s="177"/>
      <c r="D146" s="177"/>
      <c r="E146" s="193"/>
      <c r="F146" s="258"/>
    </row>
    <row r="147" spans="1:236" ht="15" x14ac:dyDescent="0.25">
      <c r="A147" s="119" t="s">
        <v>389</v>
      </c>
      <c r="B147" s="115" t="s">
        <v>390</v>
      </c>
      <c r="C147" s="177">
        <v>0</v>
      </c>
      <c r="D147" s="177">
        <v>0</v>
      </c>
      <c r="E147" s="193">
        <v>0</v>
      </c>
      <c r="F147" s="258">
        <v>0</v>
      </c>
    </row>
    <row r="148" spans="1:236" ht="15" x14ac:dyDescent="0.25">
      <c r="A148" s="119"/>
      <c r="B148" s="115"/>
      <c r="C148" s="198">
        <v>0</v>
      </c>
      <c r="D148" s="177"/>
      <c r="E148" s="193">
        <v>0</v>
      </c>
      <c r="F148" s="258">
        <v>0</v>
      </c>
    </row>
    <row r="149" spans="1:236" ht="15" x14ac:dyDescent="0.25">
      <c r="A149" s="119"/>
      <c r="B149" s="115"/>
      <c r="C149" s="177"/>
      <c r="D149" s="177"/>
      <c r="E149" s="193"/>
      <c r="F149" s="258"/>
    </row>
    <row r="150" spans="1:236" ht="15" x14ac:dyDescent="0.25">
      <c r="A150" s="95" t="s">
        <v>298</v>
      </c>
      <c r="B150" s="111" t="s">
        <v>134</v>
      </c>
      <c r="C150" s="193">
        <v>0</v>
      </c>
      <c r="D150" s="193">
        <v>0</v>
      </c>
      <c r="E150" s="193">
        <v>7500</v>
      </c>
      <c r="F150" s="258">
        <v>54000</v>
      </c>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c r="CZ150" s="73"/>
      <c r="DA150" s="73"/>
      <c r="DB150" s="73"/>
      <c r="DC150" s="73"/>
      <c r="DD150" s="73"/>
      <c r="DE150" s="73"/>
      <c r="DF150" s="73"/>
      <c r="DG150" s="73"/>
      <c r="DH150" s="73"/>
      <c r="DI150" s="73"/>
      <c r="DJ150" s="73"/>
      <c r="DK150" s="73"/>
      <c r="DL150" s="73"/>
      <c r="DM150" s="73"/>
      <c r="DN150" s="73"/>
      <c r="DO150" s="73"/>
      <c r="DP150" s="73"/>
      <c r="DQ150" s="73"/>
      <c r="DR150" s="73"/>
      <c r="DS150" s="73"/>
      <c r="DT150" s="73"/>
      <c r="DU150" s="73"/>
      <c r="DV150" s="73"/>
      <c r="DW150" s="73"/>
      <c r="DX150" s="73"/>
      <c r="DY150" s="73"/>
      <c r="DZ150" s="73"/>
      <c r="EA150" s="73"/>
      <c r="EB150" s="73"/>
      <c r="EC150" s="73"/>
      <c r="ED150" s="73"/>
      <c r="EE150" s="73"/>
      <c r="EF150" s="73"/>
      <c r="EG150" s="73"/>
      <c r="EH150" s="73"/>
      <c r="EI150" s="73"/>
      <c r="EJ150" s="73"/>
      <c r="EK150" s="73"/>
      <c r="EL150" s="73"/>
      <c r="EM150" s="73"/>
      <c r="EN150" s="73"/>
      <c r="EO150" s="73"/>
      <c r="EP150" s="73"/>
      <c r="EQ150" s="73"/>
      <c r="ER150" s="73"/>
      <c r="ES150" s="73"/>
      <c r="ET150" s="73"/>
      <c r="EU150" s="73"/>
      <c r="EV150" s="73"/>
      <c r="EW150" s="73"/>
      <c r="EX150" s="73"/>
      <c r="EY150" s="73"/>
      <c r="EZ150" s="73"/>
      <c r="FA150" s="73"/>
      <c r="FB150" s="73"/>
      <c r="FC150" s="73"/>
      <c r="FD150" s="73"/>
      <c r="FE150" s="73"/>
      <c r="FF150" s="73"/>
      <c r="FG150" s="73"/>
      <c r="FH150" s="73"/>
      <c r="FI150" s="73"/>
      <c r="FJ150" s="73"/>
      <c r="FK150" s="73"/>
      <c r="FL150" s="73"/>
      <c r="FM150" s="73"/>
      <c r="FN150" s="73"/>
      <c r="FO150" s="73"/>
      <c r="FP150" s="73"/>
      <c r="FQ150" s="73"/>
      <c r="FR150" s="73"/>
      <c r="FS150" s="73"/>
      <c r="FT150" s="73"/>
      <c r="FU150" s="73"/>
      <c r="FV150" s="73"/>
      <c r="FW150" s="73"/>
      <c r="FX150" s="73"/>
      <c r="FY150" s="73"/>
      <c r="FZ150" s="73"/>
      <c r="GA150" s="73"/>
      <c r="GB150" s="73"/>
      <c r="GC150" s="73"/>
      <c r="GD150" s="73"/>
      <c r="GE150" s="73"/>
      <c r="GF150" s="73"/>
      <c r="GG150" s="73"/>
      <c r="GH150" s="73"/>
      <c r="GI150" s="73"/>
      <c r="GJ150" s="73"/>
      <c r="GK150" s="73"/>
      <c r="GL150" s="73"/>
      <c r="GM150" s="73"/>
      <c r="GN150" s="73"/>
      <c r="GO150" s="73"/>
      <c r="GP150" s="73"/>
      <c r="GQ150" s="73"/>
      <c r="GR150" s="73"/>
      <c r="GS150" s="73"/>
      <c r="GT150" s="73"/>
      <c r="GU150" s="73"/>
      <c r="GV150" s="73"/>
      <c r="GW150" s="73"/>
      <c r="GX150" s="73"/>
      <c r="GY150" s="73"/>
      <c r="GZ150" s="73"/>
      <c r="HA150" s="73"/>
      <c r="HB150" s="73"/>
      <c r="HC150" s="73"/>
      <c r="HD150" s="73"/>
      <c r="HE150" s="73"/>
      <c r="HF150" s="73"/>
      <c r="HG150" s="73"/>
      <c r="HH150" s="73"/>
      <c r="HI150" s="73"/>
      <c r="HJ150" s="73"/>
      <c r="HK150" s="73"/>
      <c r="HL150" s="73"/>
      <c r="HM150" s="73"/>
      <c r="HN150" s="73"/>
      <c r="HO150" s="73"/>
      <c r="HP150" s="73"/>
      <c r="HQ150" s="73"/>
      <c r="HR150" s="73"/>
      <c r="HS150" s="73"/>
      <c r="HT150" s="73"/>
      <c r="HU150" s="73"/>
      <c r="HV150" s="73"/>
      <c r="HW150" s="73"/>
      <c r="HX150" s="73"/>
      <c r="HY150" s="73"/>
      <c r="HZ150" s="73"/>
      <c r="IA150" s="73"/>
      <c r="IB150" s="73"/>
    </row>
    <row r="151" spans="1:236" ht="15" x14ac:dyDescent="0.25">
      <c r="A151" s="95" t="s">
        <v>299</v>
      </c>
      <c r="B151" s="111" t="s">
        <v>132</v>
      </c>
      <c r="C151" s="193">
        <v>65750</v>
      </c>
      <c r="D151" s="193">
        <v>52070</v>
      </c>
      <c r="E151" s="193">
        <v>70000</v>
      </c>
      <c r="F151" s="258">
        <v>70000</v>
      </c>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3"/>
      <c r="EN151" s="73"/>
      <c r="EO151" s="73"/>
      <c r="EP151" s="73"/>
      <c r="EQ151" s="73"/>
      <c r="ER151" s="73"/>
      <c r="ES151" s="73"/>
      <c r="ET151" s="73"/>
      <c r="EU151" s="73"/>
      <c r="EV151" s="73"/>
      <c r="EW151" s="73"/>
      <c r="EX151" s="73"/>
      <c r="EY151" s="73"/>
      <c r="EZ151" s="73"/>
      <c r="FA151" s="73"/>
      <c r="FB151" s="73"/>
      <c r="FC151" s="73"/>
      <c r="FD151" s="73"/>
      <c r="FE151" s="73"/>
      <c r="FF151" s="73"/>
      <c r="FG151" s="73"/>
      <c r="FH151" s="73"/>
      <c r="FI151" s="73"/>
      <c r="FJ151" s="73"/>
      <c r="FK151" s="73"/>
      <c r="FL151" s="73"/>
      <c r="FM151" s="73"/>
      <c r="FN151" s="73"/>
      <c r="FO151" s="73"/>
      <c r="FP151" s="73"/>
      <c r="FQ151" s="73"/>
      <c r="FR151" s="73"/>
      <c r="FS151" s="73"/>
      <c r="FT151" s="73"/>
      <c r="FU151" s="73"/>
      <c r="FV151" s="73"/>
      <c r="FW151" s="73"/>
      <c r="FX151" s="73"/>
      <c r="FY151" s="73"/>
      <c r="FZ151" s="73"/>
      <c r="GA151" s="73"/>
      <c r="GB151" s="73"/>
      <c r="GC151" s="73"/>
      <c r="GD151" s="73"/>
      <c r="GE151" s="73"/>
      <c r="GF151" s="73"/>
      <c r="GG151" s="73"/>
      <c r="GH151" s="73"/>
      <c r="GI151" s="73"/>
      <c r="GJ151" s="73"/>
      <c r="GK151" s="73"/>
      <c r="GL151" s="73"/>
      <c r="GM151" s="73"/>
      <c r="GN151" s="73"/>
      <c r="GO151" s="73"/>
      <c r="GP151" s="73"/>
      <c r="GQ151" s="73"/>
      <c r="GR151" s="73"/>
      <c r="GS151" s="73"/>
      <c r="GT151" s="73"/>
      <c r="GU151" s="73"/>
      <c r="GV151" s="73"/>
      <c r="GW151" s="73"/>
      <c r="GX151" s="73"/>
      <c r="GY151" s="73"/>
      <c r="GZ151" s="73"/>
      <c r="HA151" s="73"/>
      <c r="HB151" s="73"/>
      <c r="HC151" s="73"/>
      <c r="HD151" s="73"/>
      <c r="HE151" s="73"/>
      <c r="HF151" s="73"/>
      <c r="HG151" s="73"/>
      <c r="HH151" s="73"/>
      <c r="HI151" s="73"/>
      <c r="HJ151" s="73"/>
      <c r="HK151" s="73"/>
      <c r="HL151" s="73"/>
      <c r="HM151" s="73"/>
      <c r="HN151" s="73"/>
      <c r="HO151" s="73"/>
      <c r="HP151" s="73"/>
      <c r="HQ151" s="73"/>
      <c r="HR151" s="73"/>
      <c r="HS151" s="73"/>
      <c r="HT151" s="73"/>
      <c r="HU151" s="73"/>
      <c r="HV151" s="73"/>
      <c r="HW151" s="73"/>
      <c r="HX151" s="73"/>
      <c r="HY151" s="73"/>
      <c r="HZ151" s="73"/>
      <c r="IA151" s="73"/>
      <c r="IB151" s="73"/>
    </row>
    <row r="152" spans="1:236" ht="15" x14ac:dyDescent="0.25">
      <c r="A152" s="95" t="s">
        <v>300</v>
      </c>
      <c r="B152" s="111" t="s">
        <v>133</v>
      </c>
      <c r="C152" s="193">
        <v>26952</v>
      </c>
      <c r="D152" s="196">
        <v>25210</v>
      </c>
      <c r="E152" s="193">
        <v>52000</v>
      </c>
      <c r="F152" s="258">
        <v>0</v>
      </c>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c r="DJ152" s="73"/>
      <c r="DK152" s="73"/>
      <c r="DL152" s="73"/>
      <c r="DM152" s="73"/>
      <c r="DN152" s="73"/>
      <c r="DO152" s="73"/>
      <c r="DP152" s="73"/>
      <c r="DQ152" s="73"/>
      <c r="DR152" s="73"/>
      <c r="DS152" s="73"/>
      <c r="DT152" s="73"/>
      <c r="DU152" s="73"/>
      <c r="DV152" s="73"/>
      <c r="DW152" s="73"/>
      <c r="DX152" s="73"/>
      <c r="DY152" s="73"/>
      <c r="DZ152" s="73"/>
      <c r="EA152" s="73"/>
      <c r="EB152" s="73"/>
      <c r="EC152" s="73"/>
      <c r="ED152" s="73"/>
      <c r="EE152" s="73"/>
      <c r="EF152" s="73"/>
      <c r="EG152" s="73"/>
      <c r="EH152" s="73"/>
      <c r="EI152" s="73"/>
      <c r="EJ152" s="73"/>
      <c r="EK152" s="73"/>
      <c r="EL152" s="73"/>
      <c r="EM152" s="73"/>
      <c r="EN152" s="73"/>
      <c r="EO152" s="73"/>
      <c r="EP152" s="73"/>
      <c r="EQ152" s="73"/>
      <c r="ER152" s="73"/>
      <c r="ES152" s="73"/>
      <c r="ET152" s="73"/>
      <c r="EU152" s="73"/>
      <c r="EV152" s="73"/>
      <c r="EW152" s="73"/>
      <c r="EX152" s="73"/>
      <c r="EY152" s="73"/>
      <c r="EZ152" s="73"/>
      <c r="FA152" s="73"/>
      <c r="FB152" s="73"/>
      <c r="FC152" s="73"/>
      <c r="FD152" s="73"/>
      <c r="FE152" s="73"/>
      <c r="FF152" s="73"/>
      <c r="FG152" s="73"/>
      <c r="FH152" s="73"/>
      <c r="FI152" s="73"/>
      <c r="FJ152" s="73"/>
      <c r="FK152" s="73"/>
      <c r="FL152" s="73"/>
      <c r="FM152" s="73"/>
      <c r="FN152" s="73"/>
      <c r="FO152" s="73"/>
      <c r="FP152" s="73"/>
      <c r="FQ152" s="73"/>
      <c r="FR152" s="73"/>
      <c r="FS152" s="73"/>
      <c r="FT152" s="73"/>
      <c r="FU152" s="73"/>
      <c r="FV152" s="73"/>
      <c r="FW152" s="73"/>
      <c r="FX152" s="73"/>
      <c r="FY152" s="73"/>
      <c r="FZ152" s="73"/>
      <c r="GA152" s="73"/>
      <c r="GB152" s="73"/>
      <c r="GC152" s="73"/>
      <c r="GD152" s="73"/>
      <c r="GE152" s="73"/>
      <c r="GF152" s="73"/>
      <c r="GG152" s="73"/>
      <c r="GH152" s="73"/>
      <c r="GI152" s="73"/>
      <c r="GJ152" s="73"/>
      <c r="GK152" s="73"/>
      <c r="GL152" s="73"/>
      <c r="GM152" s="73"/>
      <c r="GN152" s="73"/>
      <c r="GO152" s="73"/>
      <c r="GP152" s="73"/>
      <c r="GQ152" s="73"/>
      <c r="GR152" s="73"/>
      <c r="GS152" s="73"/>
      <c r="GT152" s="73"/>
      <c r="GU152" s="73"/>
      <c r="GV152" s="73"/>
      <c r="GW152" s="73"/>
      <c r="GX152" s="73"/>
      <c r="GY152" s="73"/>
      <c r="GZ152" s="73"/>
      <c r="HA152" s="73"/>
      <c r="HB152" s="73"/>
      <c r="HC152" s="73"/>
      <c r="HD152" s="73"/>
      <c r="HE152" s="73"/>
      <c r="HF152" s="73"/>
      <c r="HG152" s="73"/>
      <c r="HH152" s="73"/>
      <c r="HI152" s="73"/>
      <c r="HJ152" s="73"/>
      <c r="HK152" s="73"/>
      <c r="HL152" s="73"/>
      <c r="HM152" s="73"/>
      <c r="HN152" s="73"/>
      <c r="HO152" s="73"/>
      <c r="HP152" s="73"/>
      <c r="HQ152" s="73"/>
      <c r="HR152" s="73"/>
      <c r="HS152" s="73"/>
      <c r="HT152" s="73"/>
      <c r="HU152" s="73"/>
      <c r="HV152" s="73"/>
      <c r="HW152" s="73"/>
      <c r="HX152" s="73"/>
      <c r="HY152" s="73"/>
      <c r="HZ152" s="73"/>
      <c r="IA152" s="73"/>
      <c r="IB152" s="73"/>
    </row>
    <row r="153" spans="1:236" ht="15" x14ac:dyDescent="0.25">
      <c r="A153" s="95"/>
      <c r="B153" s="111"/>
      <c r="C153" s="195">
        <f>SUM(C150:C152)</f>
        <v>92702</v>
      </c>
      <c r="D153" s="196"/>
      <c r="E153" s="195">
        <f>SUM(E150:E152)</f>
        <v>129500</v>
      </c>
      <c r="F153" s="274">
        <f>SUM(F150:F152)</f>
        <v>124000</v>
      </c>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c r="CZ153" s="73"/>
      <c r="DA153" s="73"/>
      <c r="DB153" s="73"/>
      <c r="DC153" s="73"/>
      <c r="DD153" s="73"/>
      <c r="DE153" s="73"/>
      <c r="DF153" s="73"/>
      <c r="DG153" s="73"/>
      <c r="DH153" s="73"/>
      <c r="DI153" s="73"/>
      <c r="DJ153" s="73"/>
      <c r="DK153" s="73"/>
      <c r="DL153" s="73"/>
      <c r="DM153" s="73"/>
      <c r="DN153" s="73"/>
      <c r="DO153" s="73"/>
      <c r="DP153" s="73"/>
      <c r="DQ153" s="73"/>
      <c r="DR153" s="73"/>
      <c r="DS153" s="73"/>
      <c r="DT153" s="73"/>
      <c r="DU153" s="73"/>
      <c r="DV153" s="73"/>
      <c r="DW153" s="73"/>
      <c r="DX153" s="73"/>
      <c r="DY153" s="73"/>
      <c r="DZ153" s="73"/>
      <c r="EA153" s="73"/>
      <c r="EB153" s="73"/>
      <c r="EC153" s="73"/>
      <c r="ED153" s="73"/>
      <c r="EE153" s="73"/>
      <c r="EF153" s="73"/>
      <c r="EG153" s="73"/>
      <c r="EH153" s="73"/>
      <c r="EI153" s="73"/>
      <c r="EJ153" s="73"/>
      <c r="EK153" s="73"/>
      <c r="EL153" s="73"/>
      <c r="EM153" s="73"/>
      <c r="EN153" s="73"/>
      <c r="EO153" s="73"/>
      <c r="EP153" s="73"/>
      <c r="EQ153" s="73"/>
      <c r="ER153" s="73"/>
      <c r="ES153" s="73"/>
      <c r="ET153" s="73"/>
      <c r="EU153" s="73"/>
      <c r="EV153" s="73"/>
      <c r="EW153" s="73"/>
      <c r="EX153" s="73"/>
      <c r="EY153" s="73"/>
      <c r="EZ153" s="73"/>
      <c r="FA153" s="73"/>
      <c r="FB153" s="73"/>
      <c r="FC153" s="73"/>
      <c r="FD153" s="73"/>
      <c r="FE153" s="73"/>
      <c r="FF153" s="73"/>
      <c r="FG153" s="73"/>
      <c r="FH153" s="73"/>
      <c r="FI153" s="73"/>
      <c r="FJ153" s="73"/>
      <c r="FK153" s="73"/>
      <c r="FL153" s="73"/>
      <c r="FM153" s="73"/>
      <c r="FN153" s="73"/>
      <c r="FO153" s="73"/>
      <c r="FP153" s="73"/>
      <c r="FQ153" s="73"/>
      <c r="FR153" s="73"/>
      <c r="FS153" s="73"/>
      <c r="FT153" s="73"/>
      <c r="FU153" s="73"/>
      <c r="FV153" s="73"/>
      <c r="FW153" s="73"/>
      <c r="FX153" s="73"/>
      <c r="FY153" s="73"/>
      <c r="FZ153" s="73"/>
      <c r="GA153" s="73"/>
      <c r="GB153" s="73"/>
      <c r="GC153" s="73"/>
      <c r="GD153" s="73"/>
      <c r="GE153" s="73"/>
      <c r="GF153" s="73"/>
      <c r="GG153" s="73"/>
      <c r="GH153" s="73"/>
      <c r="GI153" s="73"/>
      <c r="GJ153" s="73"/>
      <c r="GK153" s="73"/>
      <c r="GL153" s="73"/>
      <c r="GM153" s="73"/>
      <c r="GN153" s="73"/>
      <c r="GO153" s="73"/>
      <c r="GP153" s="73"/>
      <c r="GQ153" s="73"/>
      <c r="GR153" s="73"/>
      <c r="GS153" s="73"/>
      <c r="GT153" s="73"/>
      <c r="GU153" s="73"/>
      <c r="GV153" s="73"/>
      <c r="GW153" s="73"/>
      <c r="GX153" s="73"/>
      <c r="GY153" s="73"/>
      <c r="GZ153" s="73"/>
      <c r="HA153" s="73"/>
      <c r="HB153" s="73"/>
      <c r="HC153" s="73"/>
      <c r="HD153" s="73"/>
      <c r="HE153" s="73"/>
      <c r="HF153" s="73"/>
      <c r="HG153" s="73"/>
      <c r="HH153" s="73"/>
      <c r="HI153" s="73"/>
      <c r="HJ153" s="73"/>
      <c r="HK153" s="73"/>
      <c r="HL153" s="73"/>
      <c r="HM153" s="73"/>
      <c r="HN153" s="73"/>
      <c r="HO153" s="73"/>
      <c r="HP153" s="73"/>
      <c r="HQ153" s="73"/>
      <c r="HR153" s="73"/>
      <c r="HS153" s="73"/>
      <c r="HT153" s="73"/>
      <c r="HU153" s="73"/>
      <c r="HV153" s="73"/>
      <c r="HW153" s="73"/>
      <c r="HX153" s="73"/>
      <c r="HY153" s="73"/>
      <c r="HZ153" s="73"/>
      <c r="IA153" s="73"/>
      <c r="IB153" s="73"/>
    </row>
    <row r="154" spans="1:236" ht="15" x14ac:dyDescent="0.25">
      <c r="A154" s="95"/>
      <c r="B154" s="111"/>
      <c r="C154" s="193"/>
      <c r="D154" s="196"/>
      <c r="E154" s="193"/>
      <c r="F154" s="258"/>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3"/>
      <c r="EN154" s="73"/>
      <c r="EO154" s="73"/>
      <c r="EP154" s="73"/>
      <c r="EQ154" s="73"/>
      <c r="ER154" s="73"/>
      <c r="ES154" s="73"/>
      <c r="ET154" s="73"/>
      <c r="EU154" s="73"/>
      <c r="EV154" s="73"/>
      <c r="EW154" s="73"/>
      <c r="EX154" s="73"/>
      <c r="EY154" s="73"/>
      <c r="EZ154" s="73"/>
      <c r="FA154" s="73"/>
      <c r="FB154" s="73"/>
      <c r="FC154" s="73"/>
      <c r="FD154" s="73"/>
      <c r="FE154" s="73"/>
      <c r="FF154" s="73"/>
      <c r="FG154" s="73"/>
      <c r="FH154" s="73"/>
      <c r="FI154" s="73"/>
      <c r="FJ154" s="73"/>
      <c r="FK154" s="73"/>
      <c r="FL154" s="73"/>
      <c r="FM154" s="73"/>
      <c r="FN154" s="73"/>
      <c r="FO154" s="73"/>
      <c r="FP154" s="73"/>
      <c r="FQ154" s="73"/>
      <c r="FR154" s="73"/>
      <c r="FS154" s="73"/>
      <c r="FT154" s="73"/>
      <c r="FU154" s="73"/>
      <c r="FV154" s="73"/>
      <c r="FW154" s="73"/>
      <c r="FX154" s="73"/>
      <c r="FY154" s="73"/>
      <c r="FZ154" s="73"/>
      <c r="GA154" s="73"/>
      <c r="GB154" s="73"/>
      <c r="GC154" s="73"/>
      <c r="GD154" s="73"/>
      <c r="GE154" s="73"/>
      <c r="GF154" s="73"/>
      <c r="GG154" s="73"/>
      <c r="GH154" s="73"/>
      <c r="GI154" s="73"/>
      <c r="GJ154" s="73"/>
      <c r="GK154" s="73"/>
      <c r="GL154" s="73"/>
      <c r="GM154" s="73"/>
      <c r="GN154" s="73"/>
      <c r="GO154" s="73"/>
      <c r="GP154" s="73"/>
      <c r="GQ154" s="73"/>
      <c r="GR154" s="73"/>
      <c r="GS154" s="73"/>
      <c r="GT154" s="73"/>
      <c r="GU154" s="73"/>
      <c r="GV154" s="73"/>
      <c r="GW154" s="73"/>
      <c r="GX154" s="73"/>
      <c r="GY154" s="73"/>
      <c r="GZ154" s="73"/>
      <c r="HA154" s="73"/>
      <c r="HB154" s="73"/>
      <c r="HC154" s="73"/>
      <c r="HD154" s="73"/>
      <c r="HE154" s="73"/>
      <c r="HF154" s="73"/>
      <c r="HG154" s="73"/>
      <c r="HH154" s="73"/>
      <c r="HI154" s="73"/>
      <c r="HJ154" s="73"/>
      <c r="HK154" s="73"/>
      <c r="HL154" s="73"/>
      <c r="HM154" s="73"/>
      <c r="HN154" s="73"/>
      <c r="HO154" s="73"/>
      <c r="HP154" s="73"/>
      <c r="HQ154" s="73"/>
      <c r="HR154" s="73"/>
      <c r="HS154" s="73"/>
      <c r="HT154" s="73"/>
      <c r="HU154" s="73"/>
      <c r="HV154" s="73"/>
      <c r="HW154" s="73"/>
      <c r="HX154" s="73"/>
      <c r="HY154" s="73"/>
      <c r="HZ154" s="73"/>
      <c r="IA154" s="73"/>
      <c r="IB154" s="73"/>
    </row>
    <row r="155" spans="1:236" ht="15" x14ac:dyDescent="0.25">
      <c r="A155" s="95" t="s">
        <v>301</v>
      </c>
      <c r="B155" s="111" t="s">
        <v>137</v>
      </c>
      <c r="C155" s="193">
        <v>7147</v>
      </c>
      <c r="D155" s="196">
        <v>5910</v>
      </c>
      <c r="E155" s="193">
        <v>9000</v>
      </c>
      <c r="F155" s="258">
        <f>SUM(F153*0.08)</f>
        <v>9920</v>
      </c>
    </row>
    <row r="156" spans="1:236" ht="15" x14ac:dyDescent="0.25">
      <c r="A156" s="95" t="s">
        <v>302</v>
      </c>
      <c r="B156" s="111" t="s">
        <v>140</v>
      </c>
      <c r="C156" s="193">
        <v>595</v>
      </c>
      <c r="D156" s="196">
        <v>475</v>
      </c>
      <c r="E156" s="193">
        <v>800</v>
      </c>
      <c r="F156" s="258">
        <f>SUM(F153*0.01)</f>
        <v>1240</v>
      </c>
    </row>
    <row r="157" spans="1:236" ht="15" x14ac:dyDescent="0.25">
      <c r="A157" s="95" t="s">
        <v>303</v>
      </c>
      <c r="B157" s="111" t="s">
        <v>156</v>
      </c>
      <c r="C157" s="193">
        <v>3474</v>
      </c>
      <c r="D157" s="193">
        <v>3278</v>
      </c>
      <c r="E157" s="193">
        <v>6600</v>
      </c>
      <c r="F157" s="258">
        <v>0</v>
      </c>
    </row>
    <row r="158" spans="1:236" ht="15" x14ac:dyDescent="0.25">
      <c r="A158" s="95" t="s">
        <v>304</v>
      </c>
      <c r="B158" s="111" t="s">
        <v>157</v>
      </c>
      <c r="C158" s="193">
        <v>3504</v>
      </c>
      <c r="D158" s="193">
        <v>2770</v>
      </c>
      <c r="E158" s="193">
        <v>3500</v>
      </c>
      <c r="F158" s="258">
        <f>SUM(F153*0.05)</f>
        <v>6200</v>
      </c>
    </row>
    <row r="159" spans="1:236" ht="15" x14ac:dyDescent="0.25">
      <c r="A159" s="95" t="s">
        <v>305</v>
      </c>
      <c r="B159" s="111" t="s">
        <v>159</v>
      </c>
      <c r="C159" s="193">
        <v>11111</v>
      </c>
      <c r="D159" s="193">
        <v>14345</v>
      </c>
      <c r="E159" s="193">
        <v>24550</v>
      </c>
      <c r="F159" s="258">
        <v>22000</v>
      </c>
    </row>
    <row r="160" spans="1:236" ht="15" x14ac:dyDescent="0.25">
      <c r="A160" s="95" t="s">
        <v>306</v>
      </c>
      <c r="B160" s="111" t="s">
        <v>158</v>
      </c>
      <c r="C160" s="193">
        <v>1357</v>
      </c>
      <c r="D160" s="193">
        <v>1600</v>
      </c>
      <c r="E160" s="193">
        <v>2400</v>
      </c>
      <c r="F160" s="258">
        <v>3200</v>
      </c>
    </row>
    <row r="161" spans="1:236" ht="15" x14ac:dyDescent="0.25">
      <c r="A161" s="95" t="s">
        <v>307</v>
      </c>
      <c r="B161" s="111" t="s">
        <v>160</v>
      </c>
      <c r="C161" s="193">
        <v>5856</v>
      </c>
      <c r="D161" s="196">
        <v>6200</v>
      </c>
      <c r="E161" s="193">
        <v>9500</v>
      </c>
      <c r="F161" s="258">
        <v>9800</v>
      </c>
    </row>
    <row r="162" spans="1:236" ht="15" x14ac:dyDescent="0.25">
      <c r="A162" s="95" t="s">
        <v>308</v>
      </c>
      <c r="B162" s="111" t="s">
        <v>142</v>
      </c>
      <c r="C162" s="193">
        <v>137</v>
      </c>
      <c r="D162" s="196">
        <v>110</v>
      </c>
      <c r="E162" s="193">
        <v>200</v>
      </c>
      <c r="F162" s="258">
        <v>160</v>
      </c>
    </row>
    <row r="163" spans="1:236" s="84" customFormat="1" ht="15" x14ac:dyDescent="0.25">
      <c r="A163" s="95" t="s">
        <v>309</v>
      </c>
      <c r="B163" s="115" t="s">
        <v>161</v>
      </c>
      <c r="C163" s="177">
        <v>0</v>
      </c>
      <c r="D163" s="177"/>
      <c r="E163" s="177">
        <v>0</v>
      </c>
      <c r="F163" s="258">
        <f t="shared" ref="F163" si="1">E163*1.03</f>
        <v>0</v>
      </c>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3"/>
      <c r="CR163" s="83"/>
      <c r="CS163" s="83"/>
      <c r="CT163" s="83"/>
      <c r="CU163" s="83"/>
      <c r="CV163" s="83"/>
      <c r="CW163" s="83"/>
      <c r="CX163" s="83"/>
      <c r="CY163" s="83"/>
      <c r="CZ163" s="83"/>
      <c r="DA163" s="83"/>
      <c r="DB163" s="83"/>
      <c r="DC163" s="83"/>
      <c r="DD163" s="83"/>
      <c r="DE163" s="83"/>
      <c r="DF163" s="83"/>
      <c r="DG163" s="83"/>
      <c r="DH163" s="83"/>
      <c r="DI163" s="83"/>
      <c r="DJ163" s="83"/>
      <c r="DK163" s="83"/>
      <c r="DL163" s="83"/>
      <c r="DM163" s="83"/>
      <c r="DN163" s="83"/>
      <c r="DO163" s="83"/>
      <c r="DP163" s="83"/>
      <c r="DQ163" s="83"/>
      <c r="DR163" s="83"/>
      <c r="DS163" s="83"/>
      <c r="DT163" s="83"/>
      <c r="DU163" s="83"/>
      <c r="DV163" s="83"/>
      <c r="DW163" s="83"/>
      <c r="DX163" s="83"/>
      <c r="DY163" s="83"/>
      <c r="DZ163" s="83"/>
      <c r="EA163" s="83"/>
      <c r="EB163" s="83"/>
      <c r="EC163" s="83"/>
      <c r="ED163" s="83"/>
      <c r="EE163" s="83"/>
      <c r="EF163" s="83"/>
      <c r="EG163" s="83"/>
      <c r="EH163" s="83"/>
      <c r="EI163" s="83"/>
      <c r="EJ163" s="83"/>
      <c r="EK163" s="83"/>
      <c r="EL163" s="83"/>
      <c r="EM163" s="83"/>
      <c r="EN163" s="83"/>
      <c r="EO163" s="83"/>
      <c r="EP163" s="83"/>
      <c r="EQ163" s="83"/>
      <c r="ER163" s="83"/>
      <c r="ES163" s="83"/>
      <c r="ET163" s="83"/>
      <c r="EU163" s="83"/>
      <c r="EV163" s="83"/>
      <c r="EW163" s="83"/>
      <c r="EX163" s="83"/>
      <c r="EY163" s="83"/>
      <c r="EZ163" s="83"/>
      <c r="FA163" s="83"/>
      <c r="FB163" s="83"/>
      <c r="FC163" s="83"/>
      <c r="FD163" s="83"/>
      <c r="FE163" s="83"/>
      <c r="FF163" s="83"/>
      <c r="FG163" s="83"/>
      <c r="FH163" s="83"/>
      <c r="FI163" s="83"/>
      <c r="FJ163" s="83"/>
      <c r="FK163" s="83"/>
      <c r="FL163" s="83"/>
      <c r="FM163" s="83"/>
      <c r="FN163" s="83"/>
      <c r="FO163" s="83"/>
      <c r="FP163" s="83"/>
      <c r="FQ163" s="83"/>
      <c r="FR163" s="83"/>
      <c r="FS163" s="83"/>
      <c r="FT163" s="83"/>
      <c r="FU163" s="83"/>
      <c r="FV163" s="83"/>
      <c r="FW163" s="83"/>
      <c r="FX163" s="83"/>
      <c r="FY163" s="83"/>
      <c r="FZ163" s="83"/>
      <c r="GA163" s="83"/>
      <c r="GB163" s="83"/>
      <c r="GC163" s="83"/>
      <c r="GD163" s="83"/>
      <c r="GE163" s="83"/>
      <c r="GF163" s="83"/>
      <c r="GG163" s="83"/>
      <c r="GH163" s="83"/>
      <c r="GI163" s="83"/>
      <c r="GJ163" s="83"/>
      <c r="GK163" s="83"/>
      <c r="GL163" s="83"/>
      <c r="GM163" s="83"/>
      <c r="GN163" s="83"/>
      <c r="GO163" s="83"/>
      <c r="GP163" s="83"/>
      <c r="GQ163" s="83"/>
      <c r="GR163" s="83"/>
      <c r="GS163" s="83"/>
      <c r="GT163" s="83"/>
      <c r="GU163" s="83"/>
      <c r="GV163" s="83"/>
      <c r="GW163" s="83"/>
      <c r="GX163" s="83"/>
      <c r="GY163" s="83"/>
      <c r="GZ163" s="83"/>
      <c r="HA163" s="83"/>
      <c r="HB163" s="83"/>
      <c r="HC163" s="83"/>
      <c r="HD163" s="83"/>
      <c r="HE163" s="83"/>
      <c r="HF163" s="83"/>
      <c r="HG163" s="83"/>
      <c r="HH163" s="83"/>
      <c r="HI163" s="83"/>
      <c r="HJ163" s="83"/>
      <c r="HK163" s="83"/>
      <c r="HL163" s="83"/>
      <c r="HM163" s="83"/>
      <c r="HN163" s="83"/>
      <c r="HO163" s="83"/>
      <c r="HP163" s="83"/>
      <c r="HQ163" s="83"/>
      <c r="HR163" s="83"/>
      <c r="HS163" s="83"/>
      <c r="HT163" s="83"/>
      <c r="HU163" s="83"/>
      <c r="HV163" s="83"/>
      <c r="HW163" s="83"/>
      <c r="HX163" s="83"/>
      <c r="HY163" s="83"/>
      <c r="HZ163" s="83"/>
      <c r="IA163" s="83"/>
      <c r="IB163" s="83"/>
    </row>
    <row r="164" spans="1:236" ht="15" x14ac:dyDescent="0.25">
      <c r="A164" s="95" t="s">
        <v>310</v>
      </c>
      <c r="B164" s="114" t="s">
        <v>311</v>
      </c>
      <c r="C164" s="193">
        <v>2481</v>
      </c>
      <c r="D164" s="193">
        <v>1300</v>
      </c>
      <c r="E164" s="193">
        <v>3700</v>
      </c>
      <c r="F164" s="258">
        <v>3700</v>
      </c>
    </row>
    <row r="165" spans="1:236" ht="15" x14ac:dyDescent="0.25">
      <c r="A165" s="95" t="s">
        <v>312</v>
      </c>
      <c r="B165" s="111" t="s">
        <v>459</v>
      </c>
      <c r="C165" s="193">
        <v>67</v>
      </c>
      <c r="D165" s="193">
        <v>160</v>
      </c>
      <c r="E165" s="193">
        <v>180</v>
      </c>
      <c r="F165" s="258">
        <v>190</v>
      </c>
    </row>
    <row r="166" spans="1:236" ht="15" x14ac:dyDescent="0.25">
      <c r="A166" s="95"/>
      <c r="B166" s="111"/>
      <c r="C166" s="195">
        <v>35733</v>
      </c>
      <c r="D166" s="193"/>
      <c r="E166" s="195">
        <f>SUM(E155:E165)</f>
        <v>60430</v>
      </c>
      <c r="F166" s="274">
        <f>SUM(F155:F165)</f>
        <v>56410</v>
      </c>
    </row>
    <row r="167" spans="1:236" ht="15" x14ac:dyDescent="0.25">
      <c r="A167" s="95"/>
      <c r="B167" s="111"/>
      <c r="C167" s="193"/>
      <c r="D167" s="193"/>
      <c r="E167" s="193"/>
      <c r="F167" s="258"/>
    </row>
    <row r="168" spans="1:236" ht="15" x14ac:dyDescent="0.25">
      <c r="A168" s="121" t="s">
        <v>249</v>
      </c>
      <c r="B168" s="124" t="s">
        <v>461</v>
      </c>
      <c r="C168" s="193">
        <v>5900</v>
      </c>
      <c r="D168" s="193">
        <v>8670</v>
      </c>
      <c r="E168" s="193">
        <v>8000</v>
      </c>
      <c r="F168" s="258">
        <v>8000</v>
      </c>
    </row>
    <row r="169" spans="1:236" ht="15" x14ac:dyDescent="0.25">
      <c r="A169" s="121"/>
      <c r="B169" s="124"/>
      <c r="C169" s="195">
        <v>5900</v>
      </c>
      <c r="D169" s="193"/>
      <c r="E169" s="195">
        <f>SUM(E168)</f>
        <v>8000</v>
      </c>
      <c r="F169" s="274">
        <f>SUM(F168)</f>
        <v>8000</v>
      </c>
    </row>
    <row r="170" spans="1:236" ht="15" x14ac:dyDescent="0.25">
      <c r="A170" s="121"/>
      <c r="B170" s="124"/>
      <c r="C170" s="193"/>
      <c r="D170" s="193"/>
      <c r="E170" s="193"/>
      <c r="F170" s="258"/>
    </row>
    <row r="171" spans="1:236" ht="15" x14ac:dyDescent="0.25">
      <c r="A171" s="121" t="s">
        <v>250</v>
      </c>
      <c r="B171" s="124" t="s">
        <v>460</v>
      </c>
      <c r="C171" s="193">
        <v>885</v>
      </c>
      <c r="D171" s="193">
        <v>0</v>
      </c>
      <c r="E171" s="193">
        <v>2000</v>
      </c>
      <c r="F171" s="258">
        <v>1000</v>
      </c>
    </row>
    <row r="172" spans="1:236" ht="15" x14ac:dyDescent="0.25">
      <c r="A172" s="121"/>
      <c r="B172" s="124"/>
      <c r="C172" s="195">
        <v>885</v>
      </c>
      <c r="D172" s="193"/>
      <c r="E172" s="195">
        <f>SUM(E171)</f>
        <v>2000</v>
      </c>
      <c r="F172" s="274">
        <f>SUM(F171)</f>
        <v>1000</v>
      </c>
    </row>
    <row r="173" spans="1:236" ht="15" x14ac:dyDescent="0.25">
      <c r="A173" s="121"/>
      <c r="B173" s="124"/>
      <c r="C173" s="193"/>
      <c r="D173" s="193"/>
      <c r="E173" s="193"/>
      <c r="F173" s="258"/>
    </row>
    <row r="174" spans="1:236" ht="15" x14ac:dyDescent="0.25">
      <c r="A174" s="116" t="s">
        <v>251</v>
      </c>
      <c r="B174" s="115" t="s">
        <v>186</v>
      </c>
      <c r="C174" s="177">
        <v>4703</v>
      </c>
      <c r="D174" s="177">
        <v>2710</v>
      </c>
      <c r="E174" s="193">
        <v>2500</v>
      </c>
      <c r="F174" s="258">
        <v>2500</v>
      </c>
    </row>
    <row r="175" spans="1:236" ht="15" x14ac:dyDescent="0.25">
      <c r="A175" s="119" t="s">
        <v>391</v>
      </c>
      <c r="B175" s="115" t="s">
        <v>393</v>
      </c>
      <c r="C175" s="177">
        <v>0</v>
      </c>
      <c r="D175" s="177">
        <v>0</v>
      </c>
      <c r="E175" s="193">
        <v>0</v>
      </c>
      <c r="F175" s="258">
        <v>0</v>
      </c>
    </row>
    <row r="176" spans="1:236" ht="15" x14ac:dyDescent="0.25">
      <c r="A176" s="119" t="s">
        <v>392</v>
      </c>
      <c r="B176" s="115" t="s">
        <v>394</v>
      </c>
      <c r="C176" s="177">
        <v>0</v>
      </c>
      <c r="D176" s="177">
        <v>0</v>
      </c>
      <c r="E176" s="193">
        <v>0</v>
      </c>
      <c r="F176" s="258">
        <v>0</v>
      </c>
    </row>
    <row r="177" spans="1:6" ht="15" x14ac:dyDescent="0.25">
      <c r="A177" s="119"/>
      <c r="B177" s="115"/>
      <c r="C177" s="198">
        <f>SUM(C174:C176)</f>
        <v>4703</v>
      </c>
      <c r="D177" s="177"/>
      <c r="E177" s="195">
        <f>SUM(E174:E176)</f>
        <v>2500</v>
      </c>
      <c r="F177" s="274">
        <f>SUM(F174:F176)</f>
        <v>2500</v>
      </c>
    </row>
    <row r="178" spans="1:6" ht="15" x14ac:dyDescent="0.25">
      <c r="A178" s="119"/>
      <c r="B178" s="115"/>
      <c r="C178" s="177"/>
      <c r="D178" s="177"/>
      <c r="E178" s="193"/>
      <c r="F178" s="258"/>
    </row>
    <row r="179" spans="1:6" ht="15" x14ac:dyDescent="0.25">
      <c r="A179" s="116" t="s">
        <v>252</v>
      </c>
      <c r="B179" s="129" t="s">
        <v>170</v>
      </c>
      <c r="C179" s="177">
        <v>1455</v>
      </c>
      <c r="D179" s="177">
        <v>330</v>
      </c>
      <c r="E179" s="193">
        <v>2000</v>
      </c>
      <c r="F179" s="258">
        <v>2000</v>
      </c>
    </row>
    <row r="180" spans="1:6" ht="30" x14ac:dyDescent="0.25">
      <c r="A180" s="116" t="s">
        <v>253</v>
      </c>
      <c r="B180" s="129" t="s">
        <v>184</v>
      </c>
      <c r="C180" s="177">
        <v>9119</v>
      </c>
      <c r="D180" s="174">
        <v>2990</v>
      </c>
      <c r="E180" s="177">
        <v>18000</v>
      </c>
      <c r="F180" s="275">
        <v>35000</v>
      </c>
    </row>
    <row r="181" spans="1:6" ht="15" x14ac:dyDescent="0.25">
      <c r="A181" s="116"/>
      <c r="B181" s="129"/>
      <c r="C181" s="198">
        <v>10574</v>
      </c>
      <c r="D181" s="174"/>
      <c r="E181" s="195">
        <f>SUM(E179:E180)</f>
        <v>20000</v>
      </c>
      <c r="F181" s="274">
        <f>SUM(F179:F180)</f>
        <v>37000</v>
      </c>
    </row>
    <row r="182" spans="1:6" ht="15" x14ac:dyDescent="0.25">
      <c r="A182" s="116"/>
      <c r="B182" s="129"/>
      <c r="C182" s="177"/>
      <c r="D182" s="174"/>
      <c r="E182" s="193"/>
      <c r="F182" s="258"/>
    </row>
    <row r="183" spans="1:6" ht="15" x14ac:dyDescent="0.25">
      <c r="A183" s="121" t="s">
        <v>254</v>
      </c>
      <c r="B183" s="124" t="s">
        <v>187</v>
      </c>
      <c r="C183" s="193">
        <v>10431</v>
      </c>
      <c r="D183" s="175">
        <v>2190</v>
      </c>
      <c r="E183" s="193">
        <v>6000</v>
      </c>
      <c r="F183" s="258">
        <v>4000</v>
      </c>
    </row>
    <row r="184" spans="1:6" ht="15" x14ac:dyDescent="0.25">
      <c r="A184" s="121"/>
      <c r="B184" s="124"/>
      <c r="C184" s="195">
        <f>SUM(C183)</f>
        <v>10431</v>
      </c>
      <c r="D184" s="193"/>
      <c r="E184" s="195">
        <f>SUM(E183)</f>
        <v>6000</v>
      </c>
      <c r="F184" s="274">
        <f>SUM(F183)</f>
        <v>4000</v>
      </c>
    </row>
    <row r="185" spans="1:6" ht="15" x14ac:dyDescent="0.25">
      <c r="A185" s="121"/>
      <c r="B185" s="124"/>
      <c r="C185" s="193"/>
      <c r="D185" s="193"/>
      <c r="E185" s="193"/>
      <c r="F185" s="258"/>
    </row>
    <row r="186" spans="1:6" ht="15" x14ac:dyDescent="0.25">
      <c r="A186" s="121" t="s">
        <v>255</v>
      </c>
      <c r="B186" s="124" t="s">
        <v>188</v>
      </c>
      <c r="C186" s="193">
        <v>3241</v>
      </c>
      <c r="D186" s="193">
        <v>1055</v>
      </c>
      <c r="E186" s="193">
        <v>1000</v>
      </c>
      <c r="F186" s="258">
        <v>20000</v>
      </c>
    </row>
    <row r="187" spans="1:6" ht="15" x14ac:dyDescent="0.25">
      <c r="A187" s="121"/>
      <c r="B187" s="124"/>
      <c r="C187" s="195">
        <v>3241</v>
      </c>
      <c r="D187" s="193"/>
      <c r="E187" s="195">
        <f>SUM(E186)</f>
        <v>1000</v>
      </c>
      <c r="F187" s="274">
        <f>SUM(F186)</f>
        <v>20000</v>
      </c>
    </row>
    <row r="188" spans="1:6" ht="15" x14ac:dyDescent="0.25">
      <c r="A188" s="121"/>
      <c r="B188" s="124"/>
      <c r="C188" s="193"/>
      <c r="D188" s="193"/>
      <c r="E188" s="193"/>
      <c r="F188" s="258"/>
    </row>
    <row r="189" spans="1:6" ht="15" x14ac:dyDescent="0.25">
      <c r="A189" s="119" t="s">
        <v>395</v>
      </c>
      <c r="B189" s="115" t="s">
        <v>435</v>
      </c>
      <c r="C189" s="177">
        <v>0</v>
      </c>
      <c r="D189" s="177">
        <v>0</v>
      </c>
      <c r="E189" s="193">
        <v>0</v>
      </c>
      <c r="F189" s="258">
        <v>0</v>
      </c>
    </row>
    <row r="190" spans="1:6" ht="15" x14ac:dyDescent="0.25">
      <c r="A190" s="119"/>
      <c r="B190" s="115"/>
      <c r="C190" s="198">
        <v>0</v>
      </c>
      <c r="D190" s="177"/>
      <c r="E190" s="193">
        <f>SUM(E189)</f>
        <v>0</v>
      </c>
      <c r="F190" s="258">
        <f>SUM(F189)</f>
        <v>0</v>
      </c>
    </row>
    <row r="191" spans="1:6" ht="15" x14ac:dyDescent="0.25">
      <c r="A191" s="119"/>
      <c r="B191" s="115"/>
      <c r="C191" s="177"/>
      <c r="D191" s="177"/>
      <c r="E191" s="193"/>
      <c r="F191" s="258"/>
    </row>
    <row r="192" spans="1:6" ht="15" x14ac:dyDescent="0.25">
      <c r="A192" s="119" t="s">
        <v>256</v>
      </c>
      <c r="B192" s="115" t="s">
        <v>469</v>
      </c>
      <c r="C192" s="177">
        <v>6343</v>
      </c>
      <c r="D192" s="177">
        <v>4874</v>
      </c>
      <c r="E192" s="193">
        <v>4900</v>
      </c>
      <c r="F192" s="258">
        <v>4900</v>
      </c>
    </row>
    <row r="193" spans="1:6" ht="15" x14ac:dyDescent="0.25">
      <c r="A193" s="119"/>
      <c r="B193" s="115"/>
      <c r="C193" s="198">
        <f>SUM(C192)</f>
        <v>6343</v>
      </c>
      <c r="D193" s="177"/>
      <c r="E193" s="195">
        <f>SUM(E192)</f>
        <v>4900</v>
      </c>
      <c r="F193" s="274">
        <f>SUM(F192)</f>
        <v>4900</v>
      </c>
    </row>
    <row r="194" spans="1:6" ht="15" x14ac:dyDescent="0.25">
      <c r="A194" s="119"/>
      <c r="B194" s="115"/>
      <c r="C194" s="177"/>
      <c r="D194" s="177"/>
      <c r="E194" s="193"/>
      <c r="F194" s="258"/>
    </row>
    <row r="195" spans="1:6" ht="15" x14ac:dyDescent="0.25">
      <c r="A195" s="116" t="s">
        <v>257</v>
      </c>
      <c r="B195" s="115" t="s">
        <v>48</v>
      </c>
      <c r="C195" s="177">
        <v>11335</v>
      </c>
      <c r="D195" s="177">
        <v>7080</v>
      </c>
      <c r="E195" s="133">
        <v>12000</v>
      </c>
      <c r="F195" s="275">
        <v>12000</v>
      </c>
    </row>
    <row r="196" spans="1:6" ht="15" x14ac:dyDescent="0.25">
      <c r="A196" s="116" t="s">
        <v>258</v>
      </c>
      <c r="B196" s="115" t="s">
        <v>189</v>
      </c>
      <c r="C196" s="177">
        <v>6444</v>
      </c>
      <c r="D196" s="177">
        <v>4660</v>
      </c>
      <c r="E196" s="133">
        <v>7000</v>
      </c>
      <c r="F196" s="275">
        <v>7000</v>
      </c>
    </row>
    <row r="197" spans="1:6" ht="15" x14ac:dyDescent="0.25">
      <c r="A197" s="116" t="s">
        <v>259</v>
      </c>
      <c r="B197" s="115" t="s">
        <v>50</v>
      </c>
      <c r="C197" s="177">
        <v>2296</v>
      </c>
      <c r="D197" s="177">
        <v>1690</v>
      </c>
      <c r="E197" s="133">
        <v>2800</v>
      </c>
      <c r="F197" s="275">
        <v>2800</v>
      </c>
    </row>
    <row r="198" spans="1:6" ht="15" x14ac:dyDescent="0.25">
      <c r="A198" s="116"/>
      <c r="B198" s="115"/>
      <c r="C198" s="198">
        <f>SUM(C195:C197)</f>
        <v>20075</v>
      </c>
      <c r="D198" s="174"/>
      <c r="E198" s="195">
        <f>SUM(E195:E197)</f>
        <v>21800</v>
      </c>
      <c r="F198" s="274">
        <f>SUM(F195:F197)</f>
        <v>21800</v>
      </c>
    </row>
    <row r="199" spans="1:6" ht="15" x14ac:dyDescent="0.25">
      <c r="A199" s="116"/>
      <c r="B199" s="115"/>
      <c r="C199" s="177"/>
      <c r="D199" s="174"/>
      <c r="E199" s="193"/>
      <c r="F199" s="258"/>
    </row>
    <row r="200" spans="1:6" ht="15" x14ac:dyDescent="0.25">
      <c r="A200" s="116" t="s">
        <v>260</v>
      </c>
      <c r="B200" s="117" t="s">
        <v>198</v>
      </c>
      <c r="C200" s="177">
        <v>9033</v>
      </c>
      <c r="D200" s="174">
        <v>11850</v>
      </c>
      <c r="E200" s="193">
        <v>10000</v>
      </c>
      <c r="F200" s="258">
        <v>10000</v>
      </c>
    </row>
    <row r="201" spans="1:6" ht="15" x14ac:dyDescent="0.25">
      <c r="A201" s="116"/>
      <c r="B201" s="117"/>
      <c r="C201" s="198">
        <f>SUM(C200)</f>
        <v>9033</v>
      </c>
      <c r="D201" s="174"/>
      <c r="E201" s="195">
        <f>SUM(E200)</f>
        <v>10000</v>
      </c>
      <c r="F201" s="274">
        <f>SUM(F200)</f>
        <v>10000</v>
      </c>
    </row>
    <row r="202" spans="1:6" ht="15" x14ac:dyDescent="0.25">
      <c r="A202" s="116"/>
      <c r="B202" s="117"/>
      <c r="C202" s="177"/>
      <c r="D202" s="174"/>
      <c r="E202" s="193"/>
      <c r="F202" s="258"/>
    </row>
    <row r="203" spans="1:6" ht="15" x14ac:dyDescent="0.25">
      <c r="A203" s="116" t="s">
        <v>261</v>
      </c>
      <c r="B203" s="117" t="s">
        <v>183</v>
      </c>
      <c r="C203" s="177">
        <v>36938</v>
      </c>
      <c r="D203" s="174">
        <v>12885</v>
      </c>
      <c r="E203" s="193">
        <v>22000</v>
      </c>
      <c r="F203" s="258">
        <v>22000</v>
      </c>
    </row>
    <row r="204" spans="1:6" ht="15" x14ac:dyDescent="0.25">
      <c r="A204" s="116"/>
      <c r="B204" s="117"/>
      <c r="C204" s="198">
        <f>SUM(C203)</f>
        <v>36938</v>
      </c>
      <c r="D204" s="174"/>
      <c r="E204" s="195">
        <f>SUM(E203)</f>
        <v>22000</v>
      </c>
      <c r="F204" s="274">
        <f>SUM(F203)</f>
        <v>22000</v>
      </c>
    </row>
    <row r="205" spans="1:6" ht="15" x14ac:dyDescent="0.25">
      <c r="A205" s="116"/>
      <c r="B205" s="117"/>
      <c r="C205" s="177"/>
      <c r="D205" s="174"/>
      <c r="E205" s="193"/>
      <c r="F205" s="258"/>
    </row>
    <row r="206" spans="1:6" ht="15" x14ac:dyDescent="0.25">
      <c r="A206" s="95" t="s">
        <v>329</v>
      </c>
      <c r="B206" s="131" t="s">
        <v>162</v>
      </c>
      <c r="C206" s="193">
        <v>0</v>
      </c>
      <c r="D206" s="196">
        <v>0</v>
      </c>
      <c r="E206" s="193">
        <v>0</v>
      </c>
      <c r="F206" s="258">
        <v>0</v>
      </c>
    </row>
    <row r="207" spans="1:6" ht="15" x14ac:dyDescent="0.25">
      <c r="A207" s="95"/>
      <c r="B207" s="131"/>
      <c r="C207" s="195">
        <v>0</v>
      </c>
      <c r="D207" s="196"/>
      <c r="E207" s="193">
        <f>SUM(E206)</f>
        <v>0</v>
      </c>
      <c r="F207" s="258">
        <f>SUM(F206)</f>
        <v>0</v>
      </c>
    </row>
    <row r="208" spans="1:6" ht="15" x14ac:dyDescent="0.25">
      <c r="A208" s="95"/>
      <c r="B208" s="131"/>
      <c r="C208" s="193"/>
      <c r="D208" s="196"/>
      <c r="E208" s="193"/>
      <c r="F208" s="258"/>
    </row>
    <row r="209" spans="1:6" ht="15" x14ac:dyDescent="0.25">
      <c r="A209" s="119" t="s">
        <v>262</v>
      </c>
      <c r="B209" s="115" t="s">
        <v>462</v>
      </c>
      <c r="C209" s="177">
        <v>2870</v>
      </c>
      <c r="D209" s="174">
        <v>0</v>
      </c>
      <c r="E209" s="193">
        <v>4000</v>
      </c>
      <c r="F209" s="258">
        <v>12000</v>
      </c>
    </row>
    <row r="210" spans="1:6" ht="15" x14ac:dyDescent="0.25">
      <c r="A210" s="119" t="s">
        <v>396</v>
      </c>
      <c r="B210" s="115" t="s">
        <v>397</v>
      </c>
      <c r="C210" s="177">
        <v>0</v>
      </c>
      <c r="D210" s="174">
        <v>0</v>
      </c>
      <c r="E210" s="193">
        <v>2000</v>
      </c>
      <c r="F210" s="258">
        <v>500</v>
      </c>
    </row>
    <row r="211" spans="1:6" ht="14.1" customHeight="1" x14ac:dyDescent="0.25">
      <c r="A211" s="95" t="s">
        <v>263</v>
      </c>
      <c r="B211" s="114" t="s">
        <v>200</v>
      </c>
      <c r="C211" s="193">
        <v>2333</v>
      </c>
      <c r="D211" s="193">
        <v>0</v>
      </c>
      <c r="E211" s="193">
        <v>5000</v>
      </c>
      <c r="F211" s="258">
        <v>2500</v>
      </c>
    </row>
    <row r="212" spans="1:6" ht="14.1" customHeight="1" x14ac:dyDescent="0.25">
      <c r="A212" s="95" t="s">
        <v>264</v>
      </c>
      <c r="B212" s="131" t="s">
        <v>201</v>
      </c>
      <c r="C212" s="193">
        <v>4310</v>
      </c>
      <c r="D212" s="196">
        <v>0</v>
      </c>
      <c r="E212" s="193">
        <v>6000</v>
      </c>
      <c r="F212" s="258">
        <v>6000</v>
      </c>
    </row>
    <row r="213" spans="1:6" ht="14.1" customHeight="1" x14ac:dyDescent="0.25">
      <c r="A213" s="95"/>
      <c r="B213" s="131"/>
      <c r="C213" s="195">
        <f>SUM(C209:C212)</f>
        <v>9513</v>
      </c>
      <c r="D213" s="196"/>
      <c r="E213" s="195">
        <f>SUM(E209:E212)</f>
        <v>17000</v>
      </c>
      <c r="F213" s="274">
        <f>SUM(F209:F212)</f>
        <v>21000</v>
      </c>
    </row>
    <row r="214" spans="1:6" ht="14.1" customHeight="1" x14ac:dyDescent="0.25">
      <c r="A214" s="95"/>
      <c r="B214" s="131"/>
      <c r="C214" s="193"/>
      <c r="D214" s="196"/>
      <c r="E214" s="193"/>
      <c r="F214" s="258"/>
    </row>
    <row r="215" spans="1:6" ht="14.1" customHeight="1" x14ac:dyDescent="0.25">
      <c r="A215" s="95" t="s">
        <v>398</v>
      </c>
      <c r="B215" s="131" t="s">
        <v>399</v>
      </c>
      <c r="C215" s="193">
        <v>0</v>
      </c>
      <c r="D215" s="196"/>
      <c r="E215" s="193">
        <v>0</v>
      </c>
      <c r="F215" s="258">
        <v>0</v>
      </c>
    </row>
    <row r="216" spans="1:6" ht="14.1" customHeight="1" x14ac:dyDescent="0.25">
      <c r="A216" s="95"/>
      <c r="B216" s="131"/>
      <c r="C216" s="195">
        <v>0</v>
      </c>
      <c r="D216" s="196"/>
      <c r="E216" s="193">
        <f>SUM(E215)</f>
        <v>0</v>
      </c>
      <c r="F216" s="258">
        <v>0</v>
      </c>
    </row>
    <row r="217" spans="1:6" ht="14.1" customHeight="1" x14ac:dyDescent="0.25">
      <c r="A217" s="95"/>
      <c r="B217" s="131"/>
      <c r="C217" s="193"/>
      <c r="D217" s="196"/>
      <c r="E217" s="193"/>
      <c r="F217" s="258"/>
    </row>
    <row r="218" spans="1:6" ht="14.1" customHeight="1" x14ac:dyDescent="0.25">
      <c r="A218" s="125" t="s">
        <v>265</v>
      </c>
      <c r="B218" s="115" t="s">
        <v>185</v>
      </c>
      <c r="C218" s="177">
        <v>0</v>
      </c>
      <c r="D218" s="174">
        <v>275</v>
      </c>
      <c r="E218" s="193">
        <v>4000</v>
      </c>
      <c r="F218" s="258">
        <v>4000</v>
      </c>
    </row>
    <row r="219" spans="1:6" ht="14.1" customHeight="1" x14ac:dyDescent="0.25">
      <c r="A219" s="125" t="s">
        <v>400</v>
      </c>
      <c r="B219" s="131" t="s">
        <v>401</v>
      </c>
      <c r="C219" s="193">
        <v>0</v>
      </c>
      <c r="D219" s="196">
        <v>0</v>
      </c>
      <c r="E219" s="193">
        <v>0</v>
      </c>
      <c r="F219" s="258">
        <v>0</v>
      </c>
    </row>
    <row r="220" spans="1:6" ht="14.1" customHeight="1" x14ac:dyDescent="0.25">
      <c r="A220" s="125"/>
      <c r="B220" s="131"/>
      <c r="C220" s="195">
        <v>0</v>
      </c>
      <c r="D220" s="196"/>
      <c r="E220" s="195">
        <f>SUM(E218:E219)</f>
        <v>4000</v>
      </c>
      <c r="F220" s="274">
        <f>SUM(F218:F219)</f>
        <v>4000</v>
      </c>
    </row>
    <row r="221" spans="1:6" ht="14.1" customHeight="1" x14ac:dyDescent="0.25">
      <c r="A221" s="125"/>
      <c r="B221" s="131"/>
      <c r="C221" s="193"/>
      <c r="D221" s="196"/>
      <c r="E221" s="193"/>
      <c r="F221" s="258"/>
    </row>
    <row r="222" spans="1:6" ht="14.1" customHeight="1" x14ac:dyDescent="0.25">
      <c r="A222" s="95" t="s">
        <v>402</v>
      </c>
      <c r="B222" s="131" t="s">
        <v>403</v>
      </c>
      <c r="C222" s="193">
        <v>0</v>
      </c>
      <c r="D222" s="196"/>
      <c r="E222" s="193">
        <v>0</v>
      </c>
      <c r="F222" s="258">
        <v>0</v>
      </c>
    </row>
    <row r="223" spans="1:6" ht="14.1" customHeight="1" x14ac:dyDescent="0.25">
      <c r="A223" s="95"/>
      <c r="B223" s="131"/>
      <c r="C223" s="195">
        <v>0</v>
      </c>
      <c r="D223" s="196"/>
      <c r="E223" s="193">
        <f>SUM(E222)</f>
        <v>0</v>
      </c>
      <c r="F223" s="258">
        <f>SUM(F222)</f>
        <v>0</v>
      </c>
    </row>
    <row r="224" spans="1:6" ht="14.1" customHeight="1" x14ac:dyDescent="0.25">
      <c r="A224" s="95"/>
      <c r="B224" s="131"/>
      <c r="C224" s="193"/>
      <c r="D224" s="196"/>
      <c r="E224" s="193"/>
      <c r="F224" s="258"/>
    </row>
    <row r="225" spans="1:6" ht="14.1" customHeight="1" x14ac:dyDescent="0.25">
      <c r="A225" s="95" t="s">
        <v>406</v>
      </c>
      <c r="B225" s="131" t="s">
        <v>408</v>
      </c>
      <c r="C225" s="193">
        <v>94947</v>
      </c>
      <c r="D225" s="196">
        <v>621209.88</v>
      </c>
      <c r="E225" s="193">
        <v>621209.88</v>
      </c>
      <c r="F225" s="258">
        <v>0</v>
      </c>
    </row>
    <row r="226" spans="1:6" ht="14.1" customHeight="1" x14ac:dyDescent="0.25">
      <c r="A226" s="95"/>
      <c r="B226" s="131"/>
      <c r="C226" s="195">
        <f>SUM(C225)</f>
        <v>94947</v>
      </c>
      <c r="D226" s="196"/>
      <c r="E226" s="195">
        <f>SUM(E225)</f>
        <v>621209.88</v>
      </c>
      <c r="F226" s="258">
        <v>0</v>
      </c>
    </row>
    <row r="227" spans="1:6" ht="14.1" customHeight="1" x14ac:dyDescent="0.25">
      <c r="A227" s="95"/>
      <c r="B227" s="131"/>
      <c r="C227" s="193"/>
      <c r="D227" s="196"/>
      <c r="E227" s="193"/>
      <c r="F227" s="258"/>
    </row>
    <row r="228" spans="1:6" ht="14.1" customHeight="1" x14ac:dyDescent="0.25">
      <c r="A228" s="95" t="s">
        <v>407</v>
      </c>
      <c r="B228" s="131" t="s">
        <v>416</v>
      </c>
      <c r="C228" s="193">
        <v>0</v>
      </c>
      <c r="D228" s="196"/>
      <c r="E228" s="193">
        <v>0</v>
      </c>
      <c r="F228" s="258">
        <v>0</v>
      </c>
    </row>
    <row r="229" spans="1:6" ht="14.1" customHeight="1" x14ac:dyDescent="0.25">
      <c r="A229" s="95"/>
      <c r="B229" s="131"/>
      <c r="C229" s="195">
        <v>0</v>
      </c>
      <c r="D229" s="196"/>
      <c r="E229" s="193">
        <f>SUM(E228)</f>
        <v>0</v>
      </c>
      <c r="F229" s="258">
        <v>0</v>
      </c>
    </row>
    <row r="230" spans="1:6" ht="14.1" customHeight="1" x14ac:dyDescent="0.25">
      <c r="A230" s="95"/>
      <c r="B230" s="131"/>
      <c r="C230" s="193"/>
      <c r="D230" s="196"/>
      <c r="E230" s="193"/>
      <c r="F230" s="258"/>
    </row>
    <row r="231" spans="1:6" ht="14.1" customHeight="1" x14ac:dyDescent="0.25">
      <c r="A231" s="95" t="s">
        <v>409</v>
      </c>
      <c r="B231" s="131" t="s">
        <v>410</v>
      </c>
      <c r="C231" s="193">
        <v>21379</v>
      </c>
      <c r="D231" s="196">
        <v>9293.2000000000007</v>
      </c>
      <c r="E231" s="193">
        <v>9293.2000000000007</v>
      </c>
      <c r="F231" s="258">
        <v>0</v>
      </c>
    </row>
    <row r="232" spans="1:6" ht="14.1" customHeight="1" x14ac:dyDescent="0.25">
      <c r="A232" s="95"/>
      <c r="B232" s="131"/>
      <c r="C232" s="195">
        <v>21379</v>
      </c>
      <c r="D232" s="196"/>
      <c r="E232" s="195">
        <f>SUM(E231)</f>
        <v>9293.2000000000007</v>
      </c>
      <c r="F232" s="258">
        <v>0</v>
      </c>
    </row>
    <row r="233" spans="1:6" ht="14.1" customHeight="1" x14ac:dyDescent="0.25">
      <c r="A233" s="95"/>
      <c r="B233" s="131"/>
      <c r="C233" s="193"/>
      <c r="D233" s="196"/>
      <c r="E233" s="193"/>
      <c r="F233" s="258"/>
    </row>
    <row r="234" spans="1:6" ht="14.1" customHeight="1" x14ac:dyDescent="0.25">
      <c r="A234" s="95" t="s">
        <v>411</v>
      </c>
      <c r="B234" s="131" t="s">
        <v>421</v>
      </c>
      <c r="C234" s="193">
        <v>340</v>
      </c>
      <c r="D234" s="196"/>
      <c r="E234" s="193">
        <v>0</v>
      </c>
      <c r="F234" s="258">
        <v>0</v>
      </c>
    </row>
    <row r="235" spans="1:6" ht="14.1" customHeight="1" x14ac:dyDescent="0.25">
      <c r="A235" s="95" t="s">
        <v>412</v>
      </c>
      <c r="B235" s="131" t="s">
        <v>420</v>
      </c>
      <c r="C235" s="193">
        <v>0</v>
      </c>
      <c r="D235" s="196"/>
      <c r="E235" s="193">
        <v>0</v>
      </c>
      <c r="F235" s="258">
        <v>0</v>
      </c>
    </row>
    <row r="236" spans="1:6" ht="14.1" customHeight="1" x14ac:dyDescent="0.25">
      <c r="A236" s="95" t="s">
        <v>413</v>
      </c>
      <c r="B236" s="131" t="s">
        <v>419</v>
      </c>
      <c r="C236" s="193">
        <v>0</v>
      </c>
      <c r="D236" s="196"/>
      <c r="E236" s="193">
        <v>0</v>
      </c>
      <c r="F236" s="258">
        <v>17191</v>
      </c>
    </row>
    <row r="237" spans="1:6" ht="14.1" customHeight="1" x14ac:dyDescent="0.25">
      <c r="A237" s="95" t="s">
        <v>414</v>
      </c>
      <c r="B237" s="131" t="s">
        <v>418</v>
      </c>
      <c r="C237" s="193">
        <v>527</v>
      </c>
      <c r="D237" s="196"/>
      <c r="E237" s="193">
        <v>0</v>
      </c>
      <c r="F237" s="258">
        <v>0</v>
      </c>
    </row>
    <row r="238" spans="1:6" ht="14.1" customHeight="1" x14ac:dyDescent="0.25">
      <c r="A238" s="95" t="s">
        <v>404</v>
      </c>
      <c r="B238" s="131" t="s">
        <v>405</v>
      </c>
      <c r="C238" s="193">
        <v>0</v>
      </c>
      <c r="D238" s="196"/>
      <c r="E238" s="193">
        <v>0</v>
      </c>
      <c r="F238" s="258">
        <v>0</v>
      </c>
    </row>
    <row r="239" spans="1:6" ht="14.1" customHeight="1" x14ac:dyDescent="0.25">
      <c r="A239" s="95" t="s">
        <v>415</v>
      </c>
      <c r="B239" s="131" t="s">
        <v>417</v>
      </c>
      <c r="C239" s="193">
        <v>0</v>
      </c>
      <c r="D239" s="196"/>
      <c r="E239" s="194">
        <v>0</v>
      </c>
      <c r="F239" s="258">
        <v>0</v>
      </c>
    </row>
    <row r="240" spans="1:6" ht="14.1" customHeight="1" x14ac:dyDescent="0.25">
      <c r="A240" s="95"/>
      <c r="B240" s="131"/>
      <c r="C240" s="195">
        <f>SUM(C234:C239)</f>
        <v>867</v>
      </c>
      <c r="D240" s="196"/>
      <c r="E240" s="193">
        <f>SUM(E234:E239)</f>
        <v>0</v>
      </c>
      <c r="F240" s="258">
        <f>SUM(F234:F239)</f>
        <v>17191</v>
      </c>
    </row>
    <row r="241" spans="1:7" ht="14.1" customHeight="1" x14ac:dyDescent="0.25">
      <c r="A241" s="95"/>
      <c r="B241" s="131"/>
      <c r="C241" s="195"/>
      <c r="D241" s="196"/>
      <c r="E241" s="193"/>
      <c r="F241" s="258"/>
    </row>
    <row r="242" spans="1:7" ht="14.1" customHeight="1" x14ac:dyDescent="0.25">
      <c r="A242" s="95" t="s">
        <v>463</v>
      </c>
      <c r="B242" s="131" t="s">
        <v>466</v>
      </c>
      <c r="C242" s="193">
        <v>300000</v>
      </c>
      <c r="D242" s="194">
        <v>109000</v>
      </c>
      <c r="E242" s="194">
        <v>109000</v>
      </c>
      <c r="F242" s="258">
        <v>91000</v>
      </c>
      <c r="G242" s="200"/>
    </row>
    <row r="243" spans="1:7" ht="14.1" customHeight="1" x14ac:dyDescent="0.25">
      <c r="A243" s="95" t="s">
        <v>465</v>
      </c>
      <c r="B243" s="131" t="s">
        <v>464</v>
      </c>
      <c r="C243" s="195">
        <v>300000</v>
      </c>
      <c r="D243" s="196"/>
      <c r="E243" s="195">
        <f>SUM(E242)</f>
        <v>109000</v>
      </c>
      <c r="F243" s="258">
        <f>SUM(F242)</f>
        <v>91000</v>
      </c>
    </row>
    <row r="244" spans="1:7" ht="14.1" customHeight="1" x14ac:dyDescent="0.25">
      <c r="A244" s="95"/>
      <c r="B244" s="131"/>
      <c r="C244" s="196"/>
      <c r="D244" s="196"/>
      <c r="E244" s="193"/>
      <c r="F244" s="258"/>
    </row>
    <row r="245" spans="1:7" ht="14.1" customHeight="1" x14ac:dyDescent="0.25">
      <c r="A245" s="227"/>
      <c r="B245" s="234" t="s">
        <v>567</v>
      </c>
      <c r="C245" s="229">
        <f>C246-C9</f>
        <v>2609314</v>
      </c>
      <c r="D245" s="229"/>
      <c r="E245" s="229">
        <f>E246-E9</f>
        <v>3147643.08</v>
      </c>
      <c r="F245" s="229">
        <f>F246-F9</f>
        <v>2481115</v>
      </c>
      <c r="G245" s="200"/>
    </row>
    <row r="246" spans="1:7" ht="14.1" customHeight="1" x14ac:dyDescent="0.25">
      <c r="A246" s="230"/>
      <c r="B246" s="231" t="s">
        <v>423</v>
      </c>
      <c r="C246" s="233">
        <f>SUM(C243,C240,C232,C229,C226,C223,C220,C216,C213,C207,C204,C201,C198,C193,C187,C190,C184,C181,C177,C172,C169,C166,C153,C148,C145,C142,C137,C132,C121,C116,C113,C108,C105,C89,C79,C70,C63,C58,C52,C44,C41,C37,C34,C17,C9)</f>
        <v>4187039</v>
      </c>
      <c r="D246" s="232"/>
      <c r="E246" s="233">
        <f>SUM(E243,E240,E232,E229,E226,E223,E220,E216,E213,E207,E204,E201,E198,E193,E187,E190,E184,E181,E177,E172,E169,E166,E153,E148,E145,E142,E137,E132,E121,E116,E113,E108,E105,E89,E79,E70,E63,E58,E52,E44,E41,E37,E34,E17,E9)</f>
        <v>3945865.08</v>
      </c>
      <c r="F246" s="232">
        <f>SUM(F243,F240,F232,F229,F226,F223,F220,F216,F213,F207,F204,F201,F198,F193,F187,F190,F184,F181,F177,F172,F169,F166,F153,F148,F145,F142,F137,F132,F121,F116,F113,F108,F105,F89,F79,F70,F63,F58,F52,F44,F41,F37,F34,F17,F9)</f>
        <v>3279337</v>
      </c>
    </row>
    <row r="247" spans="1:7" ht="14.1" customHeight="1" x14ac:dyDescent="0.25">
      <c r="D247" s="85"/>
      <c r="F247" s="183"/>
    </row>
    <row r="248" spans="1:7" ht="14.1" customHeight="1" x14ac:dyDescent="0.25">
      <c r="B248" s="73"/>
      <c r="C248" s="73"/>
      <c r="F248" s="183"/>
    </row>
    <row r="249" spans="1:7" ht="14.1" customHeight="1" thickBot="1" x14ac:dyDescent="0.3">
      <c r="F249" s="183"/>
    </row>
    <row r="250" spans="1:7" ht="14.1" customHeight="1" thickBot="1" x14ac:dyDescent="0.3">
      <c r="A250" s="249"/>
      <c r="B250" s="250" t="s">
        <v>568</v>
      </c>
      <c r="C250" s="251"/>
      <c r="D250" s="251"/>
      <c r="E250" s="272"/>
      <c r="F250" s="276"/>
    </row>
    <row r="251" spans="1:7" ht="14.1" customHeight="1" x14ac:dyDescent="0.25">
      <c r="A251" s="246"/>
      <c r="B251" s="247" t="s">
        <v>569</v>
      </c>
      <c r="C251" s="248"/>
      <c r="D251" s="248"/>
      <c r="E251" s="252">
        <f>'6511 Income'!H31</f>
        <v>2368140</v>
      </c>
      <c r="F251" s="277">
        <f>'6511 Income'!I31</f>
        <v>2481115</v>
      </c>
    </row>
    <row r="252" spans="1:7" ht="14.1" customHeight="1" x14ac:dyDescent="0.25">
      <c r="A252" s="242"/>
      <c r="B252" s="240" t="s">
        <v>570</v>
      </c>
      <c r="C252" s="182"/>
      <c r="D252" s="182"/>
      <c r="E252" s="177">
        <f>E245</f>
        <v>3147643.08</v>
      </c>
      <c r="F252" s="278">
        <f>F245</f>
        <v>2481115</v>
      </c>
    </row>
    <row r="253" spans="1:7" ht="14.1" customHeight="1" x14ac:dyDescent="0.25">
      <c r="A253" s="242"/>
      <c r="B253" s="240" t="s">
        <v>571</v>
      </c>
      <c r="C253" s="182"/>
      <c r="D253" s="182"/>
      <c r="E253" s="177">
        <f>SUM(E251-E252)</f>
        <v>-779503.08000000007</v>
      </c>
      <c r="F253" s="278">
        <f>SUM(F251-F252)</f>
        <v>0</v>
      </c>
    </row>
    <row r="254" spans="1:7" ht="14.1" customHeight="1" x14ac:dyDescent="0.25">
      <c r="A254" s="242"/>
      <c r="B254" s="109"/>
      <c r="C254" s="109"/>
      <c r="D254" s="109"/>
      <c r="E254" s="132"/>
      <c r="F254" s="279"/>
    </row>
    <row r="255" spans="1:7" ht="14.1" customHeight="1" x14ac:dyDescent="0.25">
      <c r="A255" s="242"/>
      <c r="B255" s="109"/>
      <c r="C255" s="109"/>
      <c r="D255" s="109"/>
      <c r="E255" s="132"/>
      <c r="F255" s="279"/>
    </row>
    <row r="256" spans="1:7" ht="14.1" customHeight="1" x14ac:dyDescent="0.25">
      <c r="A256" s="242"/>
      <c r="B256" s="241" t="s">
        <v>572</v>
      </c>
      <c r="C256" s="109"/>
      <c r="D256" s="109"/>
      <c r="E256" s="193">
        <f>'6511 Income'!H32</f>
        <v>3945865</v>
      </c>
      <c r="F256" s="279">
        <f>'6511 Income'!I32</f>
        <v>3279337</v>
      </c>
    </row>
    <row r="257" spans="1:6" ht="14.1" customHeight="1" x14ac:dyDescent="0.25">
      <c r="A257" s="242"/>
      <c r="B257" s="241" t="s">
        <v>573</v>
      </c>
      <c r="C257" s="109"/>
      <c r="D257" s="109"/>
      <c r="E257" s="193">
        <f>E246</f>
        <v>3945865.08</v>
      </c>
      <c r="F257" s="279">
        <f>F246</f>
        <v>3279337</v>
      </c>
    </row>
    <row r="258" spans="1:6" ht="14.1" customHeight="1" thickBot="1" x14ac:dyDescent="0.3">
      <c r="A258" s="243"/>
      <c r="B258" s="244" t="s">
        <v>8</v>
      </c>
      <c r="C258" s="245"/>
      <c r="D258" s="245"/>
      <c r="E258" s="253">
        <f>SUM(E256-E257)</f>
        <v>-8.0000000074505806E-2</v>
      </c>
      <c r="F258" s="280">
        <f>SUM(F256-F257)</f>
        <v>0</v>
      </c>
    </row>
  </sheetData>
  <phoneticPr fontId="18" type="noConversion"/>
  <printOptions horizontalCentered="1"/>
  <pageMargins left="0.25" right="0.25" top="0.75" bottom="0.75" header="0.3" footer="0.3"/>
  <pageSetup firstPageNumber="2" fitToHeight="0" orientation="portrait" useFirstPageNumber="1" r:id="rId1"/>
  <headerFooter>
    <oddFooter>&amp;C&amp;"Helvetica,Regular"&amp;12&amp;K000000&amp;P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78E27-3715-4F02-A5B8-F5F6F94C59F8}">
  <sheetPr>
    <tabColor rgb="FF00B050"/>
    <pageSetUpPr fitToPage="1"/>
  </sheetPr>
  <dimension ref="A1:E15"/>
  <sheetViews>
    <sheetView tabSelected="1" workbookViewId="0">
      <selection activeCell="E28" sqref="E28"/>
    </sheetView>
  </sheetViews>
  <sheetFormatPr defaultColWidth="15.42578125" defaultRowHeight="12.75" x14ac:dyDescent="0.2"/>
  <cols>
    <col min="2" max="2" width="34.5703125" customWidth="1"/>
    <col min="5" max="5" width="15.42578125" style="264"/>
  </cols>
  <sheetData>
    <row r="1" spans="1:5" ht="32.450000000000003" customHeight="1" x14ac:dyDescent="0.2">
      <c r="A1" s="192" t="s">
        <v>33</v>
      </c>
      <c r="B1" s="192" t="s">
        <v>34</v>
      </c>
      <c r="C1" s="282" t="s">
        <v>564</v>
      </c>
      <c r="D1" s="282" t="s">
        <v>582</v>
      </c>
      <c r="E1" s="281" t="s">
        <v>575</v>
      </c>
    </row>
    <row r="2" spans="1:5" ht="15" customHeight="1" x14ac:dyDescent="0.2">
      <c r="A2" s="86"/>
      <c r="B2" s="86"/>
      <c r="C2" s="86"/>
      <c r="D2" s="86"/>
      <c r="E2" s="218"/>
    </row>
    <row r="3" spans="1:5" ht="15" customHeight="1" x14ac:dyDescent="0.25">
      <c r="A3" s="87" t="s">
        <v>190</v>
      </c>
      <c r="B3" s="88"/>
      <c r="C3" s="270"/>
      <c r="D3" s="270"/>
      <c r="E3" s="218"/>
    </row>
    <row r="4" spans="1:5" ht="15" customHeight="1" x14ac:dyDescent="0.25">
      <c r="A4" s="88" t="s">
        <v>313</v>
      </c>
      <c r="B4" s="89" t="s">
        <v>9</v>
      </c>
      <c r="C4" s="90">
        <v>300000</v>
      </c>
      <c r="D4" s="90">
        <v>300000</v>
      </c>
      <c r="E4" s="218">
        <v>130650</v>
      </c>
    </row>
    <row r="5" spans="1:5" ht="13.5" customHeight="1" x14ac:dyDescent="0.25">
      <c r="A5" s="88" t="s">
        <v>322</v>
      </c>
      <c r="B5" s="89" t="s">
        <v>6</v>
      </c>
      <c r="C5" s="90">
        <v>0</v>
      </c>
      <c r="D5" s="90">
        <v>0</v>
      </c>
      <c r="E5" s="218">
        <v>0</v>
      </c>
    </row>
    <row r="6" spans="1:5" ht="13.7" customHeight="1" x14ac:dyDescent="0.25">
      <c r="A6" s="88" t="s">
        <v>325</v>
      </c>
      <c r="B6" s="89" t="s">
        <v>31</v>
      </c>
      <c r="C6" s="90">
        <v>109000</v>
      </c>
      <c r="D6" s="90">
        <v>109000</v>
      </c>
      <c r="E6" s="218">
        <v>91000</v>
      </c>
    </row>
    <row r="7" spans="1:5" ht="15" x14ac:dyDescent="0.25">
      <c r="A7" s="237"/>
      <c r="B7" s="238" t="s">
        <v>467</v>
      </c>
      <c r="C7" s="271">
        <f>SUM(C4:C6)</f>
        <v>409000</v>
      </c>
      <c r="D7" s="271">
        <v>409000</v>
      </c>
      <c r="E7" s="256">
        <f>SUM(E4:E6)</f>
        <v>221650</v>
      </c>
    </row>
    <row r="8" spans="1:5" x14ac:dyDescent="0.2">
      <c r="A8" s="88"/>
      <c r="B8" s="88"/>
      <c r="C8" s="86"/>
      <c r="D8" s="86"/>
      <c r="E8" s="218"/>
    </row>
    <row r="9" spans="1:5" x14ac:dyDescent="0.2">
      <c r="A9" s="86"/>
      <c r="B9" s="86"/>
      <c r="C9" s="86"/>
      <c r="D9" s="86"/>
      <c r="E9" s="218"/>
    </row>
    <row r="10" spans="1:5" ht="15" x14ac:dyDescent="0.25">
      <c r="A10" s="87" t="s">
        <v>439</v>
      </c>
      <c r="B10" s="88"/>
      <c r="C10" s="270"/>
      <c r="D10" s="270"/>
      <c r="E10" s="218"/>
    </row>
    <row r="11" spans="1:5" ht="15" x14ac:dyDescent="0.25">
      <c r="A11" s="91" t="s">
        <v>442</v>
      </c>
      <c r="B11" s="89" t="s">
        <v>441</v>
      </c>
      <c r="C11" s="90">
        <v>109000</v>
      </c>
      <c r="D11" s="90">
        <v>130650</v>
      </c>
      <c r="E11" s="218">
        <v>151650</v>
      </c>
    </row>
    <row r="12" spans="1:5" ht="15" x14ac:dyDescent="0.25">
      <c r="A12" s="91" t="s">
        <v>443</v>
      </c>
      <c r="B12" s="89" t="s">
        <v>444</v>
      </c>
      <c r="C12" s="90">
        <v>0</v>
      </c>
      <c r="D12" s="90"/>
      <c r="E12" s="218">
        <v>0</v>
      </c>
    </row>
    <row r="13" spans="1:5" ht="15" x14ac:dyDescent="0.25">
      <c r="A13" s="91" t="s">
        <v>446</v>
      </c>
      <c r="B13" s="89" t="s">
        <v>445</v>
      </c>
      <c r="C13" s="90">
        <v>300000</v>
      </c>
      <c r="D13" s="90">
        <v>278350</v>
      </c>
      <c r="E13" s="218">
        <v>70000</v>
      </c>
    </row>
    <row r="14" spans="1:5" ht="15" x14ac:dyDescent="0.25">
      <c r="A14" s="91" t="s">
        <v>447</v>
      </c>
      <c r="B14" s="89" t="s">
        <v>448</v>
      </c>
      <c r="C14" s="90">
        <v>0</v>
      </c>
      <c r="D14" s="90"/>
      <c r="E14" s="218">
        <v>0</v>
      </c>
    </row>
    <row r="15" spans="1:5" ht="15" x14ac:dyDescent="0.25">
      <c r="A15" s="235"/>
      <c r="B15" s="228" t="s">
        <v>440</v>
      </c>
      <c r="C15" s="236">
        <f>SUM(C11:C14)</f>
        <v>409000</v>
      </c>
      <c r="D15" s="236">
        <f>SUM(D11:D14)</f>
        <v>409000</v>
      </c>
      <c r="E15" s="265">
        <f>SUM(E11:E14)</f>
        <v>221650</v>
      </c>
    </row>
  </sheetData>
  <printOptions horizontalCentered="1"/>
  <pageMargins left="0.25" right="0.25"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0B9F-5BC2-D24E-8408-7B998A96C391}">
  <sheetPr>
    <tabColor rgb="FFFFFF00"/>
  </sheetPr>
  <dimension ref="A1:IU39"/>
  <sheetViews>
    <sheetView workbookViewId="0"/>
  </sheetViews>
  <sheetFormatPr defaultColWidth="8.85546875" defaultRowHeight="14.1" customHeight="1" x14ac:dyDescent="0.25"/>
  <cols>
    <col min="1" max="1" width="23.140625" style="72" customWidth="1"/>
    <col min="2" max="2" width="24.7109375" style="72" customWidth="1"/>
    <col min="3" max="3" width="34.85546875" style="72" customWidth="1"/>
    <col min="4" max="4" width="17.7109375" style="72" customWidth="1"/>
    <col min="5" max="255" width="8.85546875" style="72"/>
    <col min="256" max="16384" width="8.85546875" style="73"/>
  </cols>
  <sheetData>
    <row r="1" spans="1:255" ht="60" customHeight="1" thickTop="1" thickBot="1" x14ac:dyDescent="0.3">
      <c r="A1" s="70" t="s">
        <v>51</v>
      </c>
      <c r="B1" s="70" t="s">
        <v>34</v>
      </c>
      <c r="C1" s="50" t="s">
        <v>35</v>
      </c>
      <c r="D1" s="71" t="s">
        <v>36</v>
      </c>
    </row>
    <row r="2" spans="1:255" ht="15.6" customHeight="1" x14ac:dyDescent="0.25">
      <c r="A2" s="74"/>
      <c r="B2" s="53"/>
      <c r="C2" s="53"/>
      <c r="D2" s="75"/>
    </row>
    <row r="3" spans="1:255" ht="13.7" customHeight="1" x14ac:dyDescent="0.25">
      <c r="A3" s="76" t="s">
        <v>52</v>
      </c>
      <c r="B3" s="77" t="s">
        <v>53</v>
      </c>
      <c r="C3" s="82" t="s">
        <v>54</v>
      </c>
      <c r="D3" s="77"/>
    </row>
    <row r="4" spans="1:255" ht="15" x14ac:dyDescent="0.25">
      <c r="A4" s="41"/>
      <c r="B4" s="3"/>
      <c r="C4" s="55"/>
      <c r="D4" s="11"/>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56</v>
      </c>
      <c r="B8" s="41"/>
      <c r="C8" s="56"/>
      <c r="D8" s="11"/>
    </row>
    <row r="9" spans="1:255" ht="15" x14ac:dyDescent="0.25">
      <c r="A9" s="62" t="s">
        <v>57</v>
      </c>
      <c r="B9" s="41" t="s">
        <v>46</v>
      </c>
      <c r="C9" s="56" t="s">
        <v>58</v>
      </c>
      <c r="D9" s="11">
        <v>4700</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row>
    <row r="10" spans="1:255" ht="15" x14ac:dyDescent="0.25">
      <c r="A10" s="62" t="s">
        <v>59</v>
      </c>
      <c r="B10" s="41" t="s">
        <v>60</v>
      </c>
      <c r="C10" s="56"/>
      <c r="D10" s="11">
        <v>0</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row>
    <row r="11" spans="1:255" ht="15" x14ac:dyDescent="0.25">
      <c r="A11" s="62" t="s">
        <v>59</v>
      </c>
      <c r="B11" s="41" t="s">
        <v>61</v>
      </c>
      <c r="C11" s="56" t="s">
        <v>62</v>
      </c>
      <c r="D11" s="11">
        <v>40000</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c r="IS11" s="73"/>
      <c r="IT11" s="73"/>
      <c r="IU11" s="73"/>
    </row>
    <row r="12" spans="1:255" ht="15" x14ac:dyDescent="0.25">
      <c r="A12" s="62" t="s">
        <v>63</v>
      </c>
      <c r="B12" s="41" t="s">
        <v>64</v>
      </c>
      <c r="C12" s="56" t="s">
        <v>58</v>
      </c>
      <c r="D12" s="11">
        <v>6500</v>
      </c>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row>
    <row r="13" spans="1:255" ht="15" x14ac:dyDescent="0.25">
      <c r="A13" s="62" t="s">
        <v>65</v>
      </c>
      <c r="B13" s="41" t="s">
        <v>66</v>
      </c>
      <c r="C13" s="56" t="s">
        <v>58</v>
      </c>
      <c r="D13" s="11">
        <v>7800</v>
      </c>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row>
    <row r="14" spans="1:255" ht="15" customHeight="1" x14ac:dyDescent="0.25">
      <c r="A14" s="79" t="s">
        <v>67</v>
      </c>
      <c r="B14" s="78" t="s">
        <v>47</v>
      </c>
      <c r="C14" s="72" t="s">
        <v>58</v>
      </c>
      <c r="D14" s="69">
        <v>9200</v>
      </c>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row>
    <row r="15" spans="1:255" ht="14.1" customHeight="1" x14ac:dyDescent="0.25">
      <c r="A15" s="80" t="s">
        <v>68</v>
      </c>
      <c r="B15" s="72" t="s">
        <v>69</v>
      </c>
      <c r="C15" s="72" t="s">
        <v>58</v>
      </c>
      <c r="D15" s="69">
        <v>19000</v>
      </c>
    </row>
    <row r="16" spans="1:255" ht="14.1" customHeight="1" x14ac:dyDescent="0.25">
      <c r="A16" s="80" t="s">
        <v>70</v>
      </c>
      <c r="B16" s="72" t="s">
        <v>71</v>
      </c>
      <c r="C16" s="72" t="s">
        <v>72</v>
      </c>
      <c r="D16" s="69">
        <v>10000</v>
      </c>
    </row>
    <row r="17" spans="1:8" ht="14.1" customHeight="1" x14ac:dyDescent="0.25">
      <c r="A17" s="80" t="s">
        <v>73</v>
      </c>
      <c r="B17" s="72" t="s">
        <v>74</v>
      </c>
      <c r="C17" s="72" t="s">
        <v>72</v>
      </c>
      <c r="D17" s="69">
        <v>28000</v>
      </c>
    </row>
    <row r="18" spans="1:8" ht="14.1" customHeight="1" x14ac:dyDescent="0.25">
      <c r="A18" s="80" t="s">
        <v>75</v>
      </c>
      <c r="B18" s="72" t="s">
        <v>76</v>
      </c>
      <c r="C18" s="72" t="s">
        <v>77</v>
      </c>
      <c r="D18" s="69">
        <v>3000</v>
      </c>
    </row>
    <row r="19" spans="1:8" ht="14.1" customHeight="1" x14ac:dyDescent="0.25">
      <c r="A19" s="80" t="s">
        <v>78</v>
      </c>
      <c r="B19" s="72" t="s">
        <v>79</v>
      </c>
      <c r="C19" s="72" t="s">
        <v>58</v>
      </c>
      <c r="D19" s="69">
        <v>1000</v>
      </c>
    </row>
    <row r="20" spans="1:8" ht="14.1" customHeight="1" x14ac:dyDescent="0.25">
      <c r="A20" s="81" t="s">
        <v>80</v>
      </c>
      <c r="B20" s="72" t="s">
        <v>81</v>
      </c>
      <c r="C20" s="72" t="s">
        <v>82</v>
      </c>
      <c r="D20" s="69">
        <v>23000</v>
      </c>
    </row>
    <row r="21" spans="1:8" ht="14.1" customHeight="1" x14ac:dyDescent="0.25">
      <c r="A21" s="81" t="s">
        <v>83</v>
      </c>
      <c r="B21" s="72" t="s">
        <v>49</v>
      </c>
      <c r="C21" s="72" t="s">
        <v>82</v>
      </c>
      <c r="D21" s="72">
        <v>800</v>
      </c>
    </row>
    <row r="22" spans="1:8" ht="14.1" customHeight="1" x14ac:dyDescent="0.25">
      <c r="A22" s="81" t="s">
        <v>84</v>
      </c>
      <c r="B22" s="72" t="s">
        <v>50</v>
      </c>
      <c r="C22" s="72" t="s">
        <v>82</v>
      </c>
      <c r="D22" s="69">
        <v>6500</v>
      </c>
    </row>
    <row r="23" spans="1:8" ht="14.1" customHeight="1" x14ac:dyDescent="0.25">
      <c r="A23" s="81" t="s">
        <v>85</v>
      </c>
      <c r="B23" s="72" t="s">
        <v>86</v>
      </c>
      <c r="C23" s="72" t="s">
        <v>72</v>
      </c>
      <c r="D23" s="69">
        <v>2000</v>
      </c>
    </row>
    <row r="24" spans="1:8" ht="14.1" customHeight="1" x14ac:dyDescent="0.25">
      <c r="A24" s="81" t="s">
        <v>87</v>
      </c>
      <c r="B24" s="72" t="s">
        <v>88</v>
      </c>
      <c r="C24" s="72" t="s">
        <v>72</v>
      </c>
      <c r="D24" s="69">
        <v>9000</v>
      </c>
    </row>
    <row r="25" spans="1:8" ht="14.1" customHeight="1" x14ac:dyDescent="0.25">
      <c r="A25" s="81" t="s">
        <v>89</v>
      </c>
      <c r="B25" s="72" t="s">
        <v>90</v>
      </c>
      <c r="C25" s="72" t="s">
        <v>91</v>
      </c>
      <c r="D25" s="69">
        <v>7300</v>
      </c>
    </row>
    <row r="26" spans="1:8" ht="14.1" customHeight="1" x14ac:dyDescent="0.25">
      <c r="A26" s="81" t="s">
        <v>92</v>
      </c>
      <c r="B26" s="72" t="s">
        <v>93</v>
      </c>
      <c r="D26" s="69">
        <v>1500</v>
      </c>
    </row>
    <row r="27" spans="1:8" ht="14.1" customHeight="1" x14ac:dyDescent="0.25">
      <c r="A27" s="81" t="s">
        <v>92</v>
      </c>
      <c r="B27" s="72" t="s">
        <v>94</v>
      </c>
      <c r="C27" s="72" t="s">
        <v>95</v>
      </c>
      <c r="D27" s="69">
        <v>11000</v>
      </c>
      <c r="H27" s="72" t="s">
        <v>96</v>
      </c>
    </row>
    <row r="28" spans="1:8" ht="14.1" customHeight="1" x14ac:dyDescent="0.25">
      <c r="A28" s="81" t="s">
        <v>97</v>
      </c>
      <c r="B28" s="72" t="s">
        <v>98</v>
      </c>
      <c r="D28" s="69">
        <v>10254</v>
      </c>
    </row>
    <row r="29" spans="1:8" ht="14.1" customHeight="1" x14ac:dyDescent="0.25">
      <c r="A29" s="81" t="s">
        <v>99</v>
      </c>
      <c r="B29" s="72" t="s">
        <v>100</v>
      </c>
    </row>
    <row r="30" spans="1:8" ht="14.1" customHeight="1" x14ac:dyDescent="0.25">
      <c r="A30" s="81" t="s">
        <v>101</v>
      </c>
      <c r="B30" s="72" t="s">
        <v>102</v>
      </c>
      <c r="D30" s="69">
        <v>25000</v>
      </c>
    </row>
    <row r="31" spans="1:8" ht="14.1" customHeight="1" x14ac:dyDescent="0.25">
      <c r="A31" s="81" t="s">
        <v>103</v>
      </c>
      <c r="B31" s="72" t="s">
        <v>104</v>
      </c>
    </row>
    <row r="32" spans="1:8" ht="14.1" customHeight="1" x14ac:dyDescent="0.25">
      <c r="A32" s="81" t="s">
        <v>105</v>
      </c>
      <c r="B32" s="72" t="s">
        <v>106</v>
      </c>
    </row>
    <row r="39" spans="3:4" ht="14.1" customHeight="1" x14ac:dyDescent="0.25">
      <c r="C39" s="61" t="s">
        <v>55</v>
      </c>
      <c r="D39" s="11">
        <f>SUM(D9:D38)</f>
        <v>225554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U13"/>
  <sheetViews>
    <sheetView workbookViewId="0"/>
  </sheetViews>
  <sheetFormatPr defaultColWidth="8.85546875" defaultRowHeight="14.1" customHeight="1" x14ac:dyDescent="0.2"/>
  <cols>
    <col min="1" max="1" width="4.42578125" style="57" customWidth="1"/>
    <col min="2" max="2" width="24.7109375" style="57" customWidth="1"/>
    <col min="3" max="3" width="34.85546875" style="57" customWidth="1"/>
    <col min="4" max="4" width="17.7109375" style="57" customWidth="1"/>
    <col min="5" max="255" width="8.85546875" style="57" customWidth="1"/>
  </cols>
  <sheetData>
    <row r="1" spans="1:255" ht="60" customHeight="1" x14ac:dyDescent="0.25">
      <c r="A1" s="49" t="s">
        <v>51</v>
      </c>
      <c r="B1" s="49" t="s">
        <v>34</v>
      </c>
      <c r="C1" s="50" t="s">
        <v>35</v>
      </c>
      <c r="D1" s="51" t="s">
        <v>36</v>
      </c>
    </row>
    <row r="2" spans="1:255" ht="15.6" customHeight="1" x14ac:dyDescent="0.25">
      <c r="A2" s="58"/>
      <c r="B2" s="52"/>
      <c r="C2" s="53"/>
      <c r="D2" s="54"/>
    </row>
    <row r="3" spans="1:255" ht="13.7" customHeight="1" x14ac:dyDescent="0.2">
      <c r="A3" s="59" t="s">
        <v>107</v>
      </c>
      <c r="B3" s="23"/>
      <c r="C3" s="60"/>
      <c r="D3" s="23"/>
    </row>
    <row r="4" spans="1:255" ht="150" x14ac:dyDescent="0.25">
      <c r="A4" s="41"/>
      <c r="B4" s="3" t="s">
        <v>108</v>
      </c>
      <c r="C4" s="55" t="s">
        <v>109</v>
      </c>
      <c r="D4" s="11" t="s">
        <v>110</v>
      </c>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111</v>
      </c>
      <c r="B8" s="41"/>
      <c r="C8" s="56"/>
      <c r="D8" s="11"/>
    </row>
    <row r="9" spans="1:255" ht="15" x14ac:dyDescent="0.25">
      <c r="A9" s="62"/>
      <c r="B9" s="41"/>
      <c r="C9" s="56"/>
      <c r="D9" s="11"/>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62"/>
      <c r="B10" s="41"/>
      <c r="C10" s="56"/>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62"/>
      <c r="B11" s="41"/>
      <c r="C11" s="56"/>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62"/>
      <c r="B12" s="41"/>
      <c r="C12" s="56"/>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61" t="s">
        <v>55</v>
      </c>
      <c r="D13" s="11">
        <f>SUM(D9:D12)</f>
        <v>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honeticPr fontId="18" type="noConversion"/>
  <pageMargins left="0.7" right="0.7" top="0.75" bottom="0.75" header="0.3" footer="0.3"/>
  <pageSetup firstPageNumber="6" orientation="portrait" useFirstPageNumber="1" r:id="rId1"/>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1ECCF-6AC2-4169-839B-EAE72507A60B}">
  <dimension ref="A1:IU13"/>
  <sheetViews>
    <sheetView workbookViewId="0"/>
  </sheetViews>
  <sheetFormatPr defaultColWidth="8.85546875" defaultRowHeight="14.1" customHeight="1" x14ac:dyDescent="0.2"/>
  <cols>
    <col min="1" max="1" width="4.42578125" style="57" customWidth="1"/>
    <col min="2" max="2" width="24.7109375" style="57" customWidth="1"/>
    <col min="3" max="3" width="34.85546875" style="57" customWidth="1"/>
    <col min="4" max="4" width="17.7109375" style="57" customWidth="1"/>
    <col min="5" max="255" width="8.85546875" style="57"/>
  </cols>
  <sheetData>
    <row r="1" spans="1:255" ht="60" customHeight="1" thickTop="1" thickBot="1" x14ac:dyDescent="0.3">
      <c r="A1" s="49" t="s">
        <v>51</v>
      </c>
      <c r="B1" s="49" t="s">
        <v>34</v>
      </c>
      <c r="C1" s="50" t="s">
        <v>35</v>
      </c>
      <c r="D1" s="51" t="s">
        <v>36</v>
      </c>
    </row>
    <row r="2" spans="1:255" ht="15.6" customHeight="1" x14ac:dyDescent="0.25">
      <c r="A2" s="58"/>
      <c r="B2" s="52"/>
      <c r="C2" s="53"/>
      <c r="D2" s="54"/>
    </row>
    <row r="3" spans="1:255" ht="13.7" customHeight="1" x14ac:dyDescent="0.2">
      <c r="A3" s="59" t="s">
        <v>112</v>
      </c>
      <c r="B3" s="23"/>
      <c r="C3" s="60"/>
      <c r="D3" s="23"/>
    </row>
    <row r="4" spans="1:255" ht="15" x14ac:dyDescent="0.25">
      <c r="A4" s="41"/>
      <c r="B4" s="3" t="s">
        <v>113</v>
      </c>
      <c r="C4" s="55"/>
      <c r="D4" s="11"/>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114</v>
      </c>
      <c r="B8" s="41"/>
      <c r="C8" s="56"/>
      <c r="D8" s="11"/>
    </row>
    <row r="9" spans="1:255" ht="75" x14ac:dyDescent="0.25">
      <c r="A9" s="62"/>
      <c r="B9" s="41" t="s">
        <v>115</v>
      </c>
      <c r="C9" s="56" t="s">
        <v>116</v>
      </c>
      <c r="D9" s="11">
        <v>270000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62"/>
      <c r="B10" s="41"/>
      <c r="C10" s="56"/>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62"/>
      <c r="B11" s="41"/>
      <c r="C11" s="56"/>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62"/>
      <c r="B12" s="41"/>
      <c r="C12" s="56"/>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61" t="s">
        <v>55</v>
      </c>
      <c r="D13" s="11">
        <f>SUM(D9:D12)</f>
        <v>270000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982A03FE13CB4C99809335234797BA" ma:contentTypeVersion="13" ma:contentTypeDescription="Create a new document." ma:contentTypeScope="" ma:versionID="0e5f1baf8251b6dcc5fc7ddaab9bdea4">
  <xsd:schema xmlns:xsd="http://www.w3.org/2001/XMLSchema" xmlns:xs="http://www.w3.org/2001/XMLSchema" xmlns:p="http://schemas.microsoft.com/office/2006/metadata/properties" xmlns:ns2="90bfa1a3-62a8-49bd-ba99-8edcb5c73750" xmlns:ns3="03520a51-a663-47fc-a374-f9c6401024ca" targetNamespace="http://schemas.microsoft.com/office/2006/metadata/properties" ma:root="true" ma:fieldsID="63bd18865d898aad0f7f1d6e8c23a1b5" ns2:_="" ns3:_="">
    <xsd:import namespace="90bfa1a3-62a8-49bd-ba99-8edcb5c73750"/>
    <xsd:import namespace="03520a51-a663-47fc-a374-f9c6401024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fa1a3-62a8-49bd-ba99-8edcb5c73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520a51-a663-47fc-a374-f9c6401024c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9D257E-26AE-400D-877B-3AA5808160D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66114FA-1367-4AF5-856B-3A66D576ADBE}">
  <ds:schemaRefs>
    <ds:schemaRef ds:uri="http://schemas.microsoft.com/sharepoint/v3/contenttype/forms"/>
  </ds:schemaRefs>
</ds:datastoreItem>
</file>

<file path=customXml/itemProps3.xml><?xml version="1.0" encoding="utf-8"?>
<ds:datastoreItem xmlns:ds="http://schemas.openxmlformats.org/officeDocument/2006/customXml" ds:itemID="{1816848A-1E18-4AD0-8494-25F789056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bfa1a3-62a8-49bd-ba99-8edcb5c73750"/>
    <ds:schemaRef ds:uri="03520a51-a663-47fc-a374-f9c6401024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Debt Service Fund</vt:lpstr>
      <vt:lpstr>6511 M&amp;S vs Personnel</vt:lpstr>
      <vt:lpstr>6511 Income</vt:lpstr>
      <vt:lpstr>6511 Expenditures</vt:lpstr>
      <vt:lpstr>6512 Reserve Fund (Rev &amp; Exp)</vt:lpstr>
      <vt:lpstr>Facilities - Requests</vt:lpstr>
      <vt:lpstr>Fleet - Requests</vt:lpstr>
      <vt:lpstr>Operations Detail - Requests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 Kuetzing</dc:creator>
  <cp:keywords/>
  <dc:description/>
  <cp:lastModifiedBy>Steve Wambsganss</cp:lastModifiedBy>
  <cp:revision/>
  <cp:lastPrinted>2021-11-16T17:58:15Z</cp:lastPrinted>
  <dcterms:created xsi:type="dcterms:W3CDTF">2016-04-27T21:54:17Z</dcterms:created>
  <dcterms:modified xsi:type="dcterms:W3CDTF">2021-11-16T17:59:32Z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0x01010013982A03FE13CB4C99809335234797BA</vt:lpwstr>
  </property>
  <property fmtid="{D5CDD505-2E9C-101B-9397-08002B2CF9AE}" pid="3" name="Order">
    <vt:r8>6036600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